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firstSheet="4" activeTab="3"/>
  </bookViews>
  <sheets>
    <sheet name="Annexure-III 1 to 3" sheetId="3" r:id="rId1"/>
    <sheet name="Annexure-IV" sheetId="5" r:id="rId2"/>
    <sheet name="Annexure-XIX (CH-II)" sheetId="7" r:id="rId3"/>
    <sheet name="CHAMERA-II 12-13 vs 13-14" sheetId="8" r:id="rId4"/>
    <sheet name="CHAMERA-II 13-14 vs 14-15" sheetId="9" r:id="rId5"/>
    <sheet name="CHAMERA-II 14-15 vs 15-16" sheetId="10" r:id="rId6"/>
    <sheet name="CHAMERA-II 15-16 vs 16-17" sheetId="11" r:id="rId7"/>
  </sheets>
  <externalReferences>
    <externalReference r:id="rId8"/>
  </externalReferences>
  <definedNames>
    <definedName name="_xlnm.Print_Area" localSheetId="1">'Annexure-IV'!$A$1:$G$34</definedName>
    <definedName name="_xlnm.Print_Area" localSheetId="2">'Annexure-XIX (CH-II)'!$A$1:$O$69</definedName>
    <definedName name="_xlnm.Print_Area" localSheetId="3">'CHAMERA-II 12-13 vs 13-14'!$A$1:$V$47</definedName>
    <definedName name="_xlnm.Print_Area" localSheetId="4">'CHAMERA-II 13-14 vs 14-15'!$A$1:$T$48</definedName>
    <definedName name="_xlnm.Print_Area" localSheetId="5">'CHAMERA-II 14-15 vs 15-16'!$A$1:$U$48</definedName>
    <definedName name="_xlnm.Print_Area" localSheetId="6">'CHAMERA-II 15-16 vs 16-17'!$A$1:$V$48</definedName>
    <definedName name="_xlnm.Print_Titles" localSheetId="3">'CHAMERA-II 12-13 vs 13-14'!$7:$7</definedName>
    <definedName name="_xlnm.Print_Titles" localSheetId="4">'CHAMERA-II 13-14 vs 14-15'!$8:$8</definedName>
    <definedName name="_xlnm.Print_Titles" localSheetId="5">'CHAMERA-II 14-15 vs 15-16'!$8:$8</definedName>
    <definedName name="_xlnm.Print_Titles" localSheetId="6">'CHAMERA-II 15-16 vs 16-17'!$8:$8</definedName>
  </definedNames>
  <calcPr calcId="125725"/>
</workbook>
</file>

<file path=xl/calcChain.xml><?xml version="1.0" encoding="utf-8"?>
<calcChain xmlns="http://schemas.openxmlformats.org/spreadsheetml/2006/main">
  <c r="P46" i="11"/>
  <c r="L46"/>
  <c r="K46"/>
  <c r="J46"/>
  <c r="I46"/>
  <c r="H46"/>
  <c r="E46"/>
  <c r="O46" s="1"/>
  <c r="D46"/>
  <c r="C46"/>
  <c r="M46" s="1"/>
  <c r="P44"/>
  <c r="O44"/>
  <c r="N44"/>
  <c r="E44"/>
  <c r="D44"/>
  <c r="C44"/>
  <c r="E43"/>
  <c r="D43"/>
  <c r="C43"/>
  <c r="E42"/>
  <c r="E45" s="1"/>
  <c r="E47" s="1"/>
  <c r="D42"/>
  <c r="C42"/>
  <c r="E41"/>
  <c r="D41"/>
  <c r="C41"/>
  <c r="E40"/>
  <c r="D40"/>
  <c r="C40"/>
  <c r="P39"/>
  <c r="M39"/>
  <c r="E39"/>
  <c r="N39" s="1"/>
  <c r="D39"/>
  <c r="C39"/>
  <c r="L38"/>
  <c r="K38"/>
  <c r="J38"/>
  <c r="I38"/>
  <c r="H38"/>
  <c r="G38"/>
  <c r="G45" s="1"/>
  <c r="G47" s="1"/>
  <c r="F38"/>
  <c r="F45" s="1"/>
  <c r="F47" s="1"/>
  <c r="E38"/>
  <c r="D38"/>
  <c r="P37"/>
  <c r="O37"/>
  <c r="N37"/>
  <c r="E37"/>
  <c r="D37"/>
  <c r="M37" s="1"/>
  <c r="C37"/>
  <c r="E36"/>
  <c r="D36"/>
  <c r="C36"/>
  <c r="O35"/>
  <c r="E35"/>
  <c r="D35"/>
  <c r="C35"/>
  <c r="P34"/>
  <c r="M34"/>
  <c r="E34"/>
  <c r="O34" s="1"/>
  <c r="D34"/>
  <c r="C34"/>
  <c r="P33"/>
  <c r="O33"/>
  <c r="E33"/>
  <c r="N33" s="1"/>
  <c r="D33"/>
  <c r="M33" s="1"/>
  <c r="C33"/>
  <c r="P32"/>
  <c r="O32"/>
  <c r="N32"/>
  <c r="E32"/>
  <c r="D32"/>
  <c r="M32" s="1"/>
  <c r="C32"/>
  <c r="C38" s="1"/>
  <c r="E31"/>
  <c r="D31"/>
  <c r="C31"/>
  <c r="L30"/>
  <c r="K30"/>
  <c r="H30"/>
  <c r="G30"/>
  <c r="F30"/>
  <c r="E30"/>
  <c r="D30"/>
  <c r="E29"/>
  <c r="D29"/>
  <c r="C29"/>
  <c r="P28"/>
  <c r="L28"/>
  <c r="K28"/>
  <c r="J28"/>
  <c r="I28"/>
  <c r="H28"/>
  <c r="E28"/>
  <c r="O28" s="1"/>
  <c r="D28"/>
  <c r="N28" s="1"/>
  <c r="C28"/>
  <c r="M28" s="1"/>
  <c r="L27"/>
  <c r="K27"/>
  <c r="J27"/>
  <c r="I27"/>
  <c r="H27"/>
  <c r="E27"/>
  <c r="D27"/>
  <c r="C27"/>
  <c r="P26"/>
  <c r="L26"/>
  <c r="K26"/>
  <c r="J26"/>
  <c r="I26"/>
  <c r="H26"/>
  <c r="E26"/>
  <c r="O26" s="1"/>
  <c r="D26"/>
  <c r="N26" s="1"/>
  <c r="C26"/>
  <c r="M26" s="1"/>
  <c r="P25"/>
  <c r="L25"/>
  <c r="K25"/>
  <c r="J25"/>
  <c r="I25"/>
  <c r="H25"/>
  <c r="E25"/>
  <c r="O25" s="1"/>
  <c r="D25"/>
  <c r="N25" s="1"/>
  <c r="C25"/>
  <c r="M25" s="1"/>
  <c r="P24"/>
  <c r="L24"/>
  <c r="K24"/>
  <c r="J24"/>
  <c r="I24"/>
  <c r="H24"/>
  <c r="E24"/>
  <c r="O24" s="1"/>
  <c r="D24"/>
  <c r="N24" s="1"/>
  <c r="C24"/>
  <c r="M24" s="1"/>
  <c r="P23"/>
  <c r="L23"/>
  <c r="K23"/>
  <c r="J23"/>
  <c r="I23"/>
  <c r="H23"/>
  <c r="E23"/>
  <c r="O23" s="1"/>
  <c r="D23"/>
  <c r="N23" s="1"/>
  <c r="C23"/>
  <c r="M23" s="1"/>
  <c r="P22"/>
  <c r="L22"/>
  <c r="K22"/>
  <c r="J22"/>
  <c r="J30" s="1"/>
  <c r="I22"/>
  <c r="I30" s="1"/>
  <c r="H22"/>
  <c r="E22"/>
  <c r="O22" s="1"/>
  <c r="D22"/>
  <c r="N22" s="1"/>
  <c r="C22"/>
  <c r="C30" s="1"/>
  <c r="E21"/>
  <c r="D21"/>
  <c r="C21"/>
  <c r="E20"/>
  <c r="D20"/>
  <c r="C20"/>
  <c r="P19"/>
  <c r="L19"/>
  <c r="K19"/>
  <c r="J19"/>
  <c r="I19"/>
  <c r="H19"/>
  <c r="E19"/>
  <c r="N19" s="1"/>
  <c r="D19"/>
  <c r="M19" s="1"/>
  <c r="C19"/>
  <c r="P18"/>
  <c r="L18"/>
  <c r="K18"/>
  <c r="J18"/>
  <c r="I18"/>
  <c r="H18"/>
  <c r="E18"/>
  <c r="N18" s="1"/>
  <c r="D18"/>
  <c r="M18" s="1"/>
  <c r="C18"/>
  <c r="E17"/>
  <c r="D17"/>
  <c r="C17"/>
  <c r="G16"/>
  <c r="F16"/>
  <c r="P15"/>
  <c r="E15"/>
  <c r="O15" s="1"/>
  <c r="D15"/>
  <c r="C15"/>
  <c r="M15" s="1"/>
  <c r="P14"/>
  <c r="L14"/>
  <c r="L15" s="1"/>
  <c r="K14"/>
  <c r="K15" s="1"/>
  <c r="J14"/>
  <c r="J15" s="1"/>
  <c r="J16" s="1"/>
  <c r="I14"/>
  <c r="H14"/>
  <c r="H15" s="1"/>
  <c r="E14"/>
  <c r="E16" s="1"/>
  <c r="D14"/>
  <c r="D16" s="1"/>
  <c r="C14"/>
  <c r="C16" s="1"/>
  <c r="E13"/>
  <c r="D13"/>
  <c r="C13"/>
  <c r="E12"/>
  <c r="D12"/>
  <c r="C12"/>
  <c r="P11"/>
  <c r="L11"/>
  <c r="K11"/>
  <c r="J11"/>
  <c r="I11"/>
  <c r="H11"/>
  <c r="E11"/>
  <c r="O11" s="1"/>
  <c r="D11"/>
  <c r="M11" s="1"/>
  <c r="C11"/>
  <c r="P46" i="10"/>
  <c r="O46"/>
  <c r="L46"/>
  <c r="K46"/>
  <c r="J46"/>
  <c r="I46"/>
  <c r="H46"/>
  <c r="G46"/>
  <c r="D46"/>
  <c r="N46" s="1"/>
  <c r="C46"/>
  <c r="M46" s="1"/>
  <c r="O44"/>
  <c r="N44"/>
  <c r="G44"/>
  <c r="P44" s="1"/>
  <c r="D44"/>
  <c r="M44" s="1"/>
  <c r="C44"/>
  <c r="G43"/>
  <c r="D43"/>
  <c r="C43"/>
  <c r="G42"/>
  <c r="D42"/>
  <c r="C42"/>
  <c r="G41"/>
  <c r="D41"/>
  <c r="C41"/>
  <c r="G40"/>
  <c r="D40"/>
  <c r="C40"/>
  <c r="O39"/>
  <c r="N39"/>
  <c r="M39"/>
  <c r="G39"/>
  <c r="P39" s="1"/>
  <c r="D39"/>
  <c r="C39"/>
  <c r="L38"/>
  <c r="K38"/>
  <c r="J38"/>
  <c r="I38"/>
  <c r="H38"/>
  <c r="G38"/>
  <c r="F38"/>
  <c r="F45" s="1"/>
  <c r="F47" s="1"/>
  <c r="E38"/>
  <c r="E45" s="1"/>
  <c r="E47" s="1"/>
  <c r="D38"/>
  <c r="O37"/>
  <c r="N37"/>
  <c r="G37"/>
  <c r="P37" s="1"/>
  <c r="D37"/>
  <c r="M37" s="1"/>
  <c r="C37"/>
  <c r="G36"/>
  <c r="D36"/>
  <c r="C36"/>
  <c r="O35"/>
  <c r="G35"/>
  <c r="D35"/>
  <c r="C35"/>
  <c r="O34"/>
  <c r="M34"/>
  <c r="G34"/>
  <c r="P34" s="1"/>
  <c r="D34"/>
  <c r="N34" s="1"/>
  <c r="C34"/>
  <c r="O33"/>
  <c r="G33"/>
  <c r="P33" s="1"/>
  <c r="D33"/>
  <c r="N33" s="1"/>
  <c r="C33"/>
  <c r="O32"/>
  <c r="N32"/>
  <c r="G32"/>
  <c r="P32" s="1"/>
  <c r="D32"/>
  <c r="M32" s="1"/>
  <c r="C32"/>
  <c r="C38" s="1"/>
  <c r="G31"/>
  <c r="D31"/>
  <c r="C31"/>
  <c r="L30"/>
  <c r="K30"/>
  <c r="H30"/>
  <c r="G30"/>
  <c r="F30"/>
  <c r="E30"/>
  <c r="D30"/>
  <c r="G29"/>
  <c r="D29"/>
  <c r="C29"/>
  <c r="P28"/>
  <c r="O28"/>
  <c r="L28"/>
  <c r="K28"/>
  <c r="J28"/>
  <c r="I28"/>
  <c r="H28"/>
  <c r="G28"/>
  <c r="D28"/>
  <c r="N28" s="1"/>
  <c r="C28"/>
  <c r="M28" s="1"/>
  <c r="L27"/>
  <c r="K27"/>
  <c r="J27"/>
  <c r="I27"/>
  <c r="H27"/>
  <c r="G27"/>
  <c r="D27"/>
  <c r="C27"/>
  <c r="P26"/>
  <c r="O26"/>
  <c r="L26"/>
  <c r="K26"/>
  <c r="J26"/>
  <c r="I26"/>
  <c r="H26"/>
  <c r="G26"/>
  <c r="D26"/>
  <c r="N26" s="1"/>
  <c r="C26"/>
  <c r="M26" s="1"/>
  <c r="P25"/>
  <c r="O25"/>
  <c r="L25"/>
  <c r="K25"/>
  <c r="J25"/>
  <c r="I25"/>
  <c r="H25"/>
  <c r="G25"/>
  <c r="D25"/>
  <c r="N25" s="1"/>
  <c r="C25"/>
  <c r="M25" s="1"/>
  <c r="P24"/>
  <c r="O24"/>
  <c r="L24"/>
  <c r="K24"/>
  <c r="J24"/>
  <c r="I24"/>
  <c r="H24"/>
  <c r="G24"/>
  <c r="D24"/>
  <c r="N24" s="1"/>
  <c r="C24"/>
  <c r="M24" s="1"/>
  <c r="P23"/>
  <c r="O23"/>
  <c r="L23"/>
  <c r="K23"/>
  <c r="J23"/>
  <c r="I23"/>
  <c r="H23"/>
  <c r="G23"/>
  <c r="D23"/>
  <c r="N23" s="1"/>
  <c r="C23"/>
  <c r="M23" s="1"/>
  <c r="P22"/>
  <c r="O22"/>
  <c r="L22"/>
  <c r="K22"/>
  <c r="J22"/>
  <c r="J30" s="1"/>
  <c r="I22"/>
  <c r="I30" s="1"/>
  <c r="H22"/>
  <c r="G22"/>
  <c r="D22"/>
  <c r="N22" s="1"/>
  <c r="C22"/>
  <c r="C30" s="1"/>
  <c r="G21"/>
  <c r="D21"/>
  <c r="C21"/>
  <c r="G20"/>
  <c r="D20"/>
  <c r="C20"/>
  <c r="O19"/>
  <c r="L19"/>
  <c r="K19"/>
  <c r="J19"/>
  <c r="I19"/>
  <c r="H19"/>
  <c r="G19"/>
  <c r="P19" s="1"/>
  <c r="D19"/>
  <c r="N19" s="1"/>
  <c r="C19"/>
  <c r="O18"/>
  <c r="L18"/>
  <c r="K18"/>
  <c r="J18"/>
  <c r="I18"/>
  <c r="H18"/>
  <c r="G18"/>
  <c r="P18" s="1"/>
  <c r="D18"/>
  <c r="N18" s="1"/>
  <c r="C18"/>
  <c r="G17"/>
  <c r="D17"/>
  <c r="C17"/>
  <c r="F16"/>
  <c r="E16"/>
  <c r="P15"/>
  <c r="O15"/>
  <c r="G15"/>
  <c r="D15"/>
  <c r="N15" s="1"/>
  <c r="C15"/>
  <c r="M15" s="1"/>
  <c r="P14"/>
  <c r="O14"/>
  <c r="L14"/>
  <c r="L15" s="1"/>
  <c r="K14"/>
  <c r="K15" s="1"/>
  <c r="J14"/>
  <c r="J15" s="1"/>
  <c r="J16" s="1"/>
  <c r="I14"/>
  <c r="H14"/>
  <c r="H15" s="1"/>
  <c r="G14"/>
  <c r="G16" s="1"/>
  <c r="D14"/>
  <c r="D16" s="1"/>
  <c r="C14"/>
  <c r="C16" s="1"/>
  <c r="G13"/>
  <c r="D13"/>
  <c r="C13"/>
  <c r="G12"/>
  <c r="D12"/>
  <c r="C12"/>
  <c r="O11"/>
  <c r="L11"/>
  <c r="K11"/>
  <c r="J11"/>
  <c r="I11"/>
  <c r="H11"/>
  <c r="G11"/>
  <c r="P11" s="1"/>
  <c r="D11"/>
  <c r="M11" s="1"/>
  <c r="C11"/>
  <c r="P46" i="9"/>
  <c r="O46"/>
  <c r="N46"/>
  <c r="L46"/>
  <c r="K46"/>
  <c r="J46"/>
  <c r="I46"/>
  <c r="H46"/>
  <c r="G46"/>
  <c r="F46"/>
  <c r="C46"/>
  <c r="M46" s="1"/>
  <c r="N44"/>
  <c r="G44"/>
  <c r="P44" s="1"/>
  <c r="F44"/>
  <c r="O44" s="1"/>
  <c r="C44"/>
  <c r="G43"/>
  <c r="F43"/>
  <c r="C43"/>
  <c r="G42"/>
  <c r="F42"/>
  <c r="C42"/>
  <c r="G41"/>
  <c r="F41"/>
  <c r="C41"/>
  <c r="G40"/>
  <c r="F40"/>
  <c r="C40"/>
  <c r="N39"/>
  <c r="M39"/>
  <c r="G39"/>
  <c r="P39" s="1"/>
  <c r="F39"/>
  <c r="O39" s="1"/>
  <c r="C39"/>
  <c r="L38"/>
  <c r="K38"/>
  <c r="J38"/>
  <c r="I38"/>
  <c r="H38"/>
  <c r="G38"/>
  <c r="E38"/>
  <c r="E45" s="1"/>
  <c r="E47" s="1"/>
  <c r="D38"/>
  <c r="D45" s="1"/>
  <c r="D47" s="1"/>
  <c r="N37"/>
  <c r="G37"/>
  <c r="P37" s="1"/>
  <c r="F37"/>
  <c r="O37" s="1"/>
  <c r="C37"/>
  <c r="M37" s="1"/>
  <c r="G36"/>
  <c r="F36"/>
  <c r="C36"/>
  <c r="O35"/>
  <c r="G35"/>
  <c r="F35"/>
  <c r="C35"/>
  <c r="N34"/>
  <c r="M34"/>
  <c r="G34"/>
  <c r="P34" s="1"/>
  <c r="F34"/>
  <c r="O34" s="1"/>
  <c r="C34"/>
  <c r="N33"/>
  <c r="G33"/>
  <c r="P33" s="1"/>
  <c r="F33"/>
  <c r="O33" s="1"/>
  <c r="C33"/>
  <c r="M33" s="1"/>
  <c r="N32"/>
  <c r="G32"/>
  <c r="P32" s="1"/>
  <c r="F32"/>
  <c r="O32" s="1"/>
  <c r="C32"/>
  <c r="C38" s="1"/>
  <c r="G31"/>
  <c r="F31"/>
  <c r="C31"/>
  <c r="L30"/>
  <c r="K30"/>
  <c r="H30"/>
  <c r="G30"/>
  <c r="E30"/>
  <c r="D30"/>
  <c r="G29"/>
  <c r="F29"/>
  <c r="C29"/>
  <c r="N28"/>
  <c r="L28"/>
  <c r="K28"/>
  <c r="J28"/>
  <c r="I28"/>
  <c r="H28"/>
  <c r="G28"/>
  <c r="F28"/>
  <c r="P28" s="1"/>
  <c r="C28"/>
  <c r="M28" s="1"/>
  <c r="L27"/>
  <c r="K27"/>
  <c r="J27"/>
  <c r="I27"/>
  <c r="H27"/>
  <c r="G27"/>
  <c r="F27"/>
  <c r="C27"/>
  <c r="N26"/>
  <c r="L26"/>
  <c r="K26"/>
  <c r="J26"/>
  <c r="I26"/>
  <c r="H26"/>
  <c r="G26"/>
  <c r="F26"/>
  <c r="P26" s="1"/>
  <c r="C26"/>
  <c r="M26" s="1"/>
  <c r="N25"/>
  <c r="L25"/>
  <c r="K25"/>
  <c r="J25"/>
  <c r="I25"/>
  <c r="H25"/>
  <c r="G25"/>
  <c r="F25"/>
  <c r="P25" s="1"/>
  <c r="C25"/>
  <c r="M25" s="1"/>
  <c r="N24"/>
  <c r="L24"/>
  <c r="K24"/>
  <c r="J24"/>
  <c r="I24"/>
  <c r="H24"/>
  <c r="G24"/>
  <c r="F24"/>
  <c r="P24" s="1"/>
  <c r="C24"/>
  <c r="M24" s="1"/>
  <c r="N23"/>
  <c r="L23"/>
  <c r="K23"/>
  <c r="J23"/>
  <c r="I23"/>
  <c r="H23"/>
  <c r="G23"/>
  <c r="F23"/>
  <c r="P23" s="1"/>
  <c r="C23"/>
  <c r="M23" s="1"/>
  <c r="N22"/>
  <c r="L22"/>
  <c r="K22"/>
  <c r="J22"/>
  <c r="J30" s="1"/>
  <c r="I22"/>
  <c r="I30" s="1"/>
  <c r="H22"/>
  <c r="G22"/>
  <c r="F22"/>
  <c r="P22" s="1"/>
  <c r="C22"/>
  <c r="C30" s="1"/>
  <c r="G21"/>
  <c r="F21"/>
  <c r="C21"/>
  <c r="G20"/>
  <c r="F20"/>
  <c r="C20"/>
  <c r="O19"/>
  <c r="N19"/>
  <c r="L19"/>
  <c r="K19"/>
  <c r="J19"/>
  <c r="I19"/>
  <c r="H19"/>
  <c r="G19"/>
  <c r="P19" s="1"/>
  <c r="F19"/>
  <c r="C19"/>
  <c r="M19" s="1"/>
  <c r="O18"/>
  <c r="N18"/>
  <c r="L18"/>
  <c r="K18"/>
  <c r="J18"/>
  <c r="I18"/>
  <c r="H18"/>
  <c r="G18"/>
  <c r="P18" s="1"/>
  <c r="F18"/>
  <c r="C18"/>
  <c r="M18" s="1"/>
  <c r="G17"/>
  <c r="F17"/>
  <c r="C17"/>
  <c r="F16"/>
  <c r="E16"/>
  <c r="D16"/>
  <c r="P15"/>
  <c r="O15"/>
  <c r="N15"/>
  <c r="G15"/>
  <c r="F15"/>
  <c r="C15"/>
  <c r="M15" s="1"/>
  <c r="P14"/>
  <c r="O14"/>
  <c r="N14"/>
  <c r="L14"/>
  <c r="L15" s="1"/>
  <c r="K14"/>
  <c r="K15" s="1"/>
  <c r="J14"/>
  <c r="J15" s="1"/>
  <c r="J16" s="1"/>
  <c r="I14"/>
  <c r="H14"/>
  <c r="H15" s="1"/>
  <c r="G14"/>
  <c r="G16" s="1"/>
  <c r="F14"/>
  <c r="C14"/>
  <c r="C16" s="1"/>
  <c r="G13"/>
  <c r="F13"/>
  <c r="C13"/>
  <c r="G12"/>
  <c r="F12"/>
  <c r="C12"/>
  <c r="N11"/>
  <c r="L11"/>
  <c r="K11"/>
  <c r="J11"/>
  <c r="J45" s="1"/>
  <c r="J47" s="1"/>
  <c r="I11"/>
  <c r="H11"/>
  <c r="G11"/>
  <c r="P11" s="1"/>
  <c r="F11"/>
  <c r="O11" s="1"/>
  <c r="C11"/>
  <c r="M11" s="1"/>
  <c r="P45" i="8"/>
  <c r="M45"/>
  <c r="L45"/>
  <c r="K45"/>
  <c r="J45"/>
  <c r="I45"/>
  <c r="H45"/>
  <c r="G45"/>
  <c r="F45"/>
  <c r="E45"/>
  <c r="O45" s="1"/>
  <c r="N43"/>
  <c r="M43"/>
  <c r="G43"/>
  <c r="P43" s="1"/>
  <c r="F43"/>
  <c r="O43" s="1"/>
  <c r="E43"/>
  <c r="G42"/>
  <c r="F42"/>
  <c r="E42"/>
  <c r="G41"/>
  <c r="F41"/>
  <c r="E41"/>
  <c r="G40"/>
  <c r="F40"/>
  <c r="E40"/>
  <c r="G39"/>
  <c r="F39"/>
  <c r="E39"/>
  <c r="M38"/>
  <c r="G38"/>
  <c r="P38" s="1"/>
  <c r="F38"/>
  <c r="O38" s="1"/>
  <c r="E38"/>
  <c r="N38" s="1"/>
  <c r="L37"/>
  <c r="K37"/>
  <c r="J37"/>
  <c r="I37"/>
  <c r="H37"/>
  <c r="G37"/>
  <c r="D37"/>
  <c r="D44" s="1"/>
  <c r="D46" s="1"/>
  <c r="C37"/>
  <c r="C44" s="1"/>
  <c r="C46" s="1"/>
  <c r="M36"/>
  <c r="G36"/>
  <c r="P36" s="1"/>
  <c r="F36"/>
  <c r="O36" s="1"/>
  <c r="E36"/>
  <c r="N36" s="1"/>
  <c r="G35"/>
  <c r="F35"/>
  <c r="E35"/>
  <c r="O34"/>
  <c r="G34"/>
  <c r="F34"/>
  <c r="E34"/>
  <c r="M33"/>
  <c r="G33"/>
  <c r="P33" s="1"/>
  <c r="F33"/>
  <c r="O33" s="1"/>
  <c r="E33"/>
  <c r="N33" s="1"/>
  <c r="M32"/>
  <c r="G32"/>
  <c r="P32" s="1"/>
  <c r="F32"/>
  <c r="O32" s="1"/>
  <c r="E32"/>
  <c r="N32" s="1"/>
  <c r="M31"/>
  <c r="G31"/>
  <c r="P31" s="1"/>
  <c r="F31"/>
  <c r="O31" s="1"/>
  <c r="E31"/>
  <c r="E37" s="1"/>
  <c r="G30"/>
  <c r="F30"/>
  <c r="E30"/>
  <c r="L29"/>
  <c r="K29"/>
  <c r="H29"/>
  <c r="G29"/>
  <c r="D29"/>
  <c r="C29"/>
  <c r="G28"/>
  <c r="F28"/>
  <c r="E28"/>
  <c r="P27"/>
  <c r="M27"/>
  <c r="L27"/>
  <c r="K27"/>
  <c r="J27"/>
  <c r="I27"/>
  <c r="H27"/>
  <c r="G27"/>
  <c r="F27"/>
  <c r="O27" s="1"/>
  <c r="E27"/>
  <c r="N27" s="1"/>
  <c r="L26"/>
  <c r="K26"/>
  <c r="J26"/>
  <c r="I26"/>
  <c r="H26"/>
  <c r="G26"/>
  <c r="F26"/>
  <c r="E26"/>
  <c r="P25"/>
  <c r="M25"/>
  <c r="L25"/>
  <c r="K25"/>
  <c r="J25"/>
  <c r="I25"/>
  <c r="H25"/>
  <c r="G25"/>
  <c r="F25"/>
  <c r="O25" s="1"/>
  <c r="E25"/>
  <c r="N25" s="1"/>
  <c r="P24"/>
  <c r="M24"/>
  <c r="L24"/>
  <c r="K24"/>
  <c r="J24"/>
  <c r="I24"/>
  <c r="H24"/>
  <c r="G24"/>
  <c r="F24"/>
  <c r="O24" s="1"/>
  <c r="E24"/>
  <c r="N24" s="1"/>
  <c r="P23"/>
  <c r="M23"/>
  <c r="L23"/>
  <c r="K23"/>
  <c r="J23"/>
  <c r="I23"/>
  <c r="H23"/>
  <c r="G23"/>
  <c r="F23"/>
  <c r="O23" s="1"/>
  <c r="E23"/>
  <c r="N23" s="1"/>
  <c r="P22"/>
  <c r="M22"/>
  <c r="L22"/>
  <c r="K22"/>
  <c r="J22"/>
  <c r="I22"/>
  <c r="H22"/>
  <c r="G22"/>
  <c r="F22"/>
  <c r="O22" s="1"/>
  <c r="E22"/>
  <c r="N22" s="1"/>
  <c r="P21"/>
  <c r="M21"/>
  <c r="L21"/>
  <c r="K21"/>
  <c r="J21"/>
  <c r="J29" s="1"/>
  <c r="I21"/>
  <c r="I29" s="1"/>
  <c r="H21"/>
  <c r="G21"/>
  <c r="F21"/>
  <c r="F29" s="1"/>
  <c r="E21"/>
  <c r="E29" s="1"/>
  <c r="G20"/>
  <c r="F20"/>
  <c r="E20"/>
  <c r="G19"/>
  <c r="F19"/>
  <c r="E19"/>
  <c r="O18"/>
  <c r="N18"/>
  <c r="M18"/>
  <c r="L18"/>
  <c r="K18"/>
  <c r="J18"/>
  <c r="I18"/>
  <c r="H18"/>
  <c r="G18"/>
  <c r="P18" s="1"/>
  <c r="F18"/>
  <c r="E18"/>
  <c r="O17"/>
  <c r="N17"/>
  <c r="M17"/>
  <c r="L17"/>
  <c r="K17"/>
  <c r="J17"/>
  <c r="I17"/>
  <c r="H17"/>
  <c r="G17"/>
  <c r="P17" s="1"/>
  <c r="F17"/>
  <c r="E17"/>
  <c r="G16"/>
  <c r="F16"/>
  <c r="E16"/>
  <c r="F15"/>
  <c r="D15"/>
  <c r="C15"/>
  <c r="P14"/>
  <c r="O14"/>
  <c r="M14"/>
  <c r="G14"/>
  <c r="F14"/>
  <c r="E14"/>
  <c r="N14" s="1"/>
  <c r="P13"/>
  <c r="M13"/>
  <c r="L13"/>
  <c r="L14" s="1"/>
  <c r="K13"/>
  <c r="J13"/>
  <c r="J14" s="1"/>
  <c r="J15" s="1"/>
  <c r="I13"/>
  <c r="I14" s="1"/>
  <c r="H13"/>
  <c r="H14" s="1"/>
  <c r="G13"/>
  <c r="G15" s="1"/>
  <c r="F13"/>
  <c r="E13"/>
  <c r="E15" s="1"/>
  <c r="G12"/>
  <c r="F12"/>
  <c r="E12"/>
  <c r="G11"/>
  <c r="F11"/>
  <c r="E11"/>
  <c r="N10"/>
  <c r="M10"/>
  <c r="L10"/>
  <c r="K10"/>
  <c r="J10"/>
  <c r="J44" s="1"/>
  <c r="J46" s="1"/>
  <c r="I10"/>
  <c r="H10"/>
  <c r="G10"/>
  <c r="P10" s="1"/>
  <c r="F10"/>
  <c r="O10" s="1"/>
  <c r="E10"/>
  <c r="C52" i="7"/>
  <c r="G53"/>
  <c r="G52" s="1"/>
  <c r="C53"/>
  <c r="P51"/>
  <c r="G41"/>
  <c r="F41"/>
  <c r="F51" s="1"/>
  <c r="F53" s="1"/>
  <c r="F52" s="1"/>
  <c r="E41"/>
  <c r="J51"/>
  <c r="J53" s="1"/>
  <c r="J52" s="1"/>
  <c r="K51"/>
  <c r="K53" s="1"/>
  <c r="K52" s="1"/>
  <c r="L51"/>
  <c r="L53" s="1"/>
  <c r="L52" s="1"/>
  <c r="M51"/>
  <c r="M53" s="1"/>
  <c r="M52" s="1"/>
  <c r="N51"/>
  <c r="N53" s="1"/>
  <c r="N52" s="1"/>
  <c r="O51"/>
  <c r="O53" s="1"/>
  <c r="O52" s="1"/>
  <c r="D51"/>
  <c r="D53" s="1"/>
  <c r="D52" s="1"/>
  <c r="E51"/>
  <c r="E53" s="1"/>
  <c r="E52" s="1"/>
  <c r="G51"/>
  <c r="H51"/>
  <c r="H53" s="1"/>
  <c r="H52" s="1"/>
  <c r="I51"/>
  <c r="I53" s="1"/>
  <c r="I52" s="1"/>
  <c r="C51"/>
  <c r="D41"/>
  <c r="D65" i="3"/>
  <c r="D66"/>
  <c r="D67"/>
  <c r="D68"/>
  <c r="D69"/>
  <c r="D70"/>
  <c r="D71"/>
  <c r="D72"/>
  <c r="D73"/>
  <c r="D74"/>
  <c r="D75"/>
  <c r="D64"/>
  <c r="I7" i="5"/>
  <c r="I8"/>
  <c r="I9"/>
  <c r="I10"/>
  <c r="I11"/>
  <c r="I12"/>
  <c r="I13"/>
  <c r="I14"/>
  <c r="I15"/>
  <c r="I16"/>
  <c r="I17"/>
  <c r="I6"/>
  <c r="F18"/>
  <c r="E18"/>
  <c r="D18"/>
  <c r="K45" i="10" l="1"/>
  <c r="K47" s="1"/>
  <c r="D45"/>
  <c r="D47" s="1"/>
  <c r="I16" i="9"/>
  <c r="I45" s="1"/>
  <c r="I47" s="1"/>
  <c r="G45"/>
  <c r="G47" s="1"/>
  <c r="C45"/>
  <c r="C47" s="1"/>
  <c r="J45" i="10"/>
  <c r="J47" s="1"/>
  <c r="G45"/>
  <c r="G47" s="1"/>
  <c r="C45"/>
  <c r="C47" s="1"/>
  <c r="J45" i="11"/>
  <c r="J47" s="1"/>
  <c r="D45"/>
  <c r="D47" s="1"/>
  <c r="K44" i="8"/>
  <c r="K46" s="1"/>
  <c r="K15"/>
  <c r="E44"/>
  <c r="E46" s="1"/>
  <c r="C45" i="11"/>
  <c r="C47" s="1"/>
  <c r="G44" i="8"/>
  <c r="G46" s="1"/>
  <c r="I16" i="10"/>
  <c r="I45" s="1"/>
  <c r="I47" s="1"/>
  <c r="N31" i="8"/>
  <c r="O13"/>
  <c r="K14"/>
  <c r="I15"/>
  <c r="I44" s="1"/>
  <c r="I46" s="1"/>
  <c r="N13"/>
  <c r="H15"/>
  <c r="H44" s="1"/>
  <c r="H46" s="1"/>
  <c r="L15"/>
  <c r="L44" s="1"/>
  <c r="L46" s="1"/>
  <c r="O21"/>
  <c r="F37"/>
  <c r="F44" s="1"/>
  <c r="F46" s="1"/>
  <c r="N45"/>
  <c r="H16" i="9"/>
  <c r="H45" s="1"/>
  <c r="H47" s="1"/>
  <c r="L16"/>
  <c r="L45" s="1"/>
  <c r="L47" s="1"/>
  <c r="O22"/>
  <c r="O23"/>
  <c r="O24"/>
  <c r="O25"/>
  <c r="O26"/>
  <c r="O28"/>
  <c r="F30"/>
  <c r="F38"/>
  <c r="F45" s="1"/>
  <c r="F47" s="1"/>
  <c r="N14" i="10"/>
  <c r="H16"/>
  <c r="H45" s="1"/>
  <c r="H47" s="1"/>
  <c r="L16"/>
  <c r="L45" s="1"/>
  <c r="L47" s="1"/>
  <c r="M18"/>
  <c r="M19"/>
  <c r="M33"/>
  <c r="N14" i="11"/>
  <c r="N15"/>
  <c r="H16"/>
  <c r="H45" s="1"/>
  <c r="H47" s="1"/>
  <c r="L16"/>
  <c r="L45" s="1"/>
  <c r="L47" s="1"/>
  <c r="N34"/>
  <c r="O39"/>
  <c r="N46"/>
  <c r="N21" i="8"/>
  <c r="M14" i="9"/>
  <c r="I15"/>
  <c r="K16"/>
  <c r="K45" s="1"/>
  <c r="K47" s="1"/>
  <c r="M14" i="10"/>
  <c r="I15"/>
  <c r="K16"/>
  <c r="M14" i="11"/>
  <c r="I15"/>
  <c r="I16" s="1"/>
  <c r="I45" s="1"/>
  <c r="I47" s="1"/>
  <c r="K16"/>
  <c r="K45" s="1"/>
  <c r="K47" s="1"/>
  <c r="M22" i="9"/>
  <c r="N11" i="10"/>
  <c r="M22"/>
  <c r="N11" i="11"/>
  <c r="O18"/>
  <c r="O19"/>
  <c r="M22"/>
  <c r="M32" i="9"/>
  <c r="M44"/>
  <c r="O14" i="11"/>
  <c r="M44"/>
  <c r="C18" i="5"/>
  <c r="B18"/>
  <c r="I60" i="3"/>
</calcChain>
</file>

<file path=xl/sharedStrings.xml><?xml version="1.0" encoding="utf-8"?>
<sst xmlns="http://schemas.openxmlformats.org/spreadsheetml/2006/main" count="896" uniqueCount="302">
  <si>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</si>
  <si>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</si>
  <si>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</si>
  <si>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</si>
  <si>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</si>
  <si>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</si>
  <si>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</si>
  <si>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</si>
  <si>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</si>
  <si>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</si>
  <si>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</si>
  <si>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</si>
  <si>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</si>
  <si>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</si>
  <si>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</si>
  <si>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</si>
  <si>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</si>
  <si>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</si>
  <si>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</si>
  <si>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</si>
  <si>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</si>
  <si>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</si>
  <si>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</si>
  <si>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</si>
  <si>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</si>
  <si>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</si>
  <si>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</si>
  <si>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</si>
  <si>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</si>
  <si>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</si>
  <si>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</si>
  <si>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</si>
  <si>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</si>
  <si>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</si>
  <si>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</si>
  <si>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</si>
  <si>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</si>
  <si>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</si>
  <si>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</si>
  <si>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</si>
  <si>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</si>
  <si>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</si>
  <si>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</si>
  <si>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</si>
  <si>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</si>
  <si>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</si>
  <si>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</si>
  <si>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</si>
  <si>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</si>
  <si>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</si>
  <si>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</si>
  <si>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</si>
  <si>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</si>
  <si>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</si>
  <si>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</si>
  <si>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</si>
  <si>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</si>
  <si>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</si>
  <si>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</si>
  <si>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</si>
  <si>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</si>
  <si>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</si>
  <si>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</si>
  <si>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</si>
  <si>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</si>
  <si>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</si>
  <si>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</si>
  <si>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</si>
  <si>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</si>
  <si>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</si>
  <si>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</si>
  <si>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</si>
  <si>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</si>
  <si>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</si>
  <si>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</si>
  <si>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</si>
  <si>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</si>
  <si>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</si>
  <si>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</si>
  <si>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</si>
  <si>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Month wise Design Energy</t>
  </si>
  <si>
    <t>Storage Hydro plants shall also furnish actual monthly average peaking generation in MW achieved during the period 2012-13 to 2016-17 against the monthly average peaking capability approved by CEAas per following format:</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</si>
  <si>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</si>
  <si>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</si>
  <si>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</si>
  <si>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</si>
  <si>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</si>
  <si>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</si>
  <si>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</si>
  <si>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</si>
  <si>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</si>
  <si>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</si>
  <si>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</si>
  <si>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</si>
  <si>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</si>
  <si>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</si>
  <si>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</si>
  <si>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</si>
  <si>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</si>
  <si>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</si>
  <si>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</si>
  <si>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</si>
  <si>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</si>
  <si>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</si>
  <si>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</si>
  <si>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</si>
  <si>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</si>
  <si>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</si>
  <si>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</si>
  <si>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</si>
  <si>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</si>
  <si>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</si>
  <si>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</si>
  <si>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</si>
  <si>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</si>
  <si>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</si>
  <si>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</si>
  <si>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</si>
  <si>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</si>
  <si>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</si>
  <si>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</si>
  <si>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</si>
  <si>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</si>
  <si>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</si>
  <si>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</si>
  <si>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</si>
  <si>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</si>
  <si>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</si>
  <si>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Chamera-II Power Station
Installed Capacity (MW) : 300 MW
Normative Annual Plant Availability Factor (%) approved by Commission : 90%</t>
    </r>
  </si>
  <si>
    <t>NIL</t>
  </si>
  <si>
    <t>Under Ground</t>
  </si>
  <si>
    <t xml:space="preserve">Static </t>
  </si>
  <si>
    <t>243 M</t>
  </si>
  <si>
    <t>252.34 M</t>
  </si>
  <si>
    <t>234.28 M</t>
  </si>
  <si>
    <t>300 MW</t>
  </si>
  <si>
    <t>244 M</t>
  </si>
  <si>
    <t>245 M</t>
  </si>
  <si>
    <t>246 M</t>
  </si>
  <si>
    <t>247 M</t>
  </si>
  <si>
    <t>NHPC LTD.</t>
  </si>
  <si>
    <t>Chamera-II Power Station</t>
  </si>
  <si>
    <t>3x100 MW</t>
  </si>
  <si>
    <t>Hydro</t>
  </si>
  <si>
    <t>278.53 MW</t>
  </si>
  <si>
    <t>Not Applicable</t>
  </si>
  <si>
    <t>Note: Generating Companies are required to submit data for all generating stations.</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</si>
  <si>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</si>
  <si>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</si>
  <si>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</si>
  <si>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</si>
  <si>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</si>
  <si>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</si>
  <si>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</si>
  <si>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</si>
  <si>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</si>
  <si>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</si>
  <si>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</si>
  <si>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</si>
  <si>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</si>
  <si>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</si>
  <si>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r>
      <rPr>
        <b/>
        <sz val="12"/>
        <rFont val="Arial"/>
        <family val="2"/>
      </rPr>
      <t>Working  Capital  (Rs.  Crore)  –
finally admitted by CERC</t>
    </r>
  </si>
  <si>
    <r>
      <rPr>
        <b/>
        <sz val="12"/>
        <rFont val="Arial"/>
        <family val="2"/>
      </rPr>
      <t>Capital cost (Rs. Crore) – finally admitted by CERC</t>
    </r>
  </si>
  <si>
    <r>
      <rPr>
        <b/>
        <sz val="12"/>
        <rFont val="Arial"/>
        <family val="2"/>
      </rPr>
      <t>Capacity Charges/ Annual Fixed Cost (AFC)</t>
    </r>
  </si>
  <si>
    <r>
      <rPr>
        <b/>
        <sz val="12"/>
        <rFont val="Arial"/>
        <family val="2"/>
      </rPr>
      <t>(a) Return on equity  – pre tax (admitted by CERC)</t>
    </r>
  </si>
  <si>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</si>
  <si>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</si>
  <si>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</si>
  <si>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rPr>
        <i/>
        <sz val="12"/>
        <rFont val="Arial"/>
        <family val="2"/>
      </rPr>
      <t>This is a general format. Plants of different fuel users have to fill the cells as applicable to them. Tariff for the Hydro may be understood as composite tariff.</t>
    </r>
  </si>
  <si>
    <t>AFC (Rs. Crores)</t>
  </si>
  <si>
    <t>NA</t>
  </si>
  <si>
    <t>Note:</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</si>
  <si>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</si>
  <si>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</si>
  <si>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</si>
  <si>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r>
      <t xml:space="preserve">Rate (%) </t>
    </r>
    <r>
      <rPr>
        <b/>
        <sz val="14"/>
        <rFont val="Arial"/>
        <family val="2"/>
      </rPr>
      <t>*</t>
    </r>
  </si>
  <si>
    <t>Profit/ loss before tax (Rs. Crore)</t>
  </si>
  <si>
    <t>Revenue   realisation   after   tax (Rs. Crore) #</t>
  </si>
  <si>
    <t>1. The data at Sl No. 20 to 27 has been filled based on CERC orders dated 17.06.2016, 27.01.2015, 07.09.2010 &amp; 09.06.2009</t>
  </si>
  <si>
    <t>Debt at the end of the year (Rs. Crore)</t>
  </si>
  <si>
    <t>5. # NHPC calculate Corporate Tax as a whole after considering all the admissible deductions, exemptions etc. as per Income Tax Act. Therefore unitwise calculation has not been made.</t>
  </si>
  <si>
    <t>DETAILS OF OPERATION AND MAINTENANCE EXPENSES</t>
  </si>
  <si>
    <t>Name of the Company : NHPC LIMITED</t>
  </si>
  <si>
    <t>Name of Power Station: CHAMERA II POWER STATION</t>
  </si>
  <si>
    <t>Sl. No.</t>
  </si>
  <si>
    <t>ITEMS</t>
  </si>
  <si>
    <t>KIRU</t>
  </si>
  <si>
    <t>RE LEH</t>
  </si>
  <si>
    <t>RE-JAMMU</t>
  </si>
  <si>
    <t>RE-SRINAGAR</t>
  </si>
  <si>
    <t>R-BANIKHET</t>
  </si>
  <si>
    <t xml:space="preserve">Variance (%) </t>
  </si>
  <si>
    <t>Variance reason</t>
  </si>
  <si>
    <t xml:space="preserve"> </t>
  </si>
  <si>
    <t>(A)</t>
  </si>
  <si>
    <t>Breakup of O&amp;M Expenses</t>
  </si>
  <si>
    <t xml:space="preserve">Consumption of stores &amp; spares </t>
  </si>
  <si>
    <t>Power House</t>
  </si>
  <si>
    <t>9201XX</t>
  </si>
  <si>
    <t xml:space="preserve">Rs. 72.59 lacs capital spares consumed and Rs. 17.59 lacs pumps charged off to exp and remaining due to increase in consumption of other spares as per requirement </t>
  </si>
  <si>
    <t>Decrease is due to less consumption of capital spares by Rs. 103.28 lacs and more consumption of other spares by Rs. 39.21 lacs as per requirement</t>
  </si>
  <si>
    <t>Decrease is due to less consumption of capital spares by Rs. 140.64 lacs and less consumption of other spares by Rs. 7.00 lacs as per requirement</t>
  </si>
  <si>
    <t>Repair &amp; Maintenance</t>
  </si>
  <si>
    <t>For Dam,Intake,WCS,De-silting chamber</t>
  </si>
  <si>
    <t>Dam</t>
  </si>
  <si>
    <t>9203XX, 920613, 920802-03</t>
  </si>
  <si>
    <t>Decrease of expenditure is mainly due to non-recurring nature of special repairs to water regulating system which were taken place in 2012-13 for an amount of Rs. 1.86 Cr.</t>
  </si>
  <si>
    <t>Most of the repairs undertaken during the year 2013-14 are non-recurring in nature and to that extent expenditure has been decreased during 2014-15</t>
  </si>
  <si>
    <t>Increase of exp in r/o: Special Repairs-Water Regulating System by Rs. 24.25 lacs, R&amp;M-Water Supply Installation by Rs. 14.63 lacs, R&amp;M-Hydro Mechanical Works by Rs. 53.60 lacs and remaining by other repairs</t>
  </si>
  <si>
    <t>Decrease of expenditure is mainly due to non-recurring nature of special repairs to- water regulating system for Rs. 25.10 lacs, Hydro-Mechanical Works for Rs. 40.83 lacs and R&amp;M-Dam for Rs. 7.72 lacs during 2016-17</t>
  </si>
  <si>
    <t>For Power House and all other works</t>
  </si>
  <si>
    <t>9202XX, 9204XX, 9206XX except 920613, 9207XX, 9208XX except 920802-03</t>
  </si>
  <si>
    <t>Increase of exp in r/o: Special Repairs-Others for Rs. 107.42 lacs, R&amp;M-Others for Rs. 20.22 lacs and R&amp;M-Other Power Plant Equipment for Rs. 20.36 lacs</t>
  </si>
  <si>
    <t>Decrease of expenditure is mainly due to non-recurring nature of special repairs - Others which were undertaken in 2013-14 for an amount of Rs. 112.89 lacs</t>
  </si>
  <si>
    <t>Increase of exp in r/o: Special Repairs-Others for Rs. 53.56 lacs, Special Repairs-GPM for Rs. 26.18 lacs, R&amp;M-Other Power Plant Equipment for Rs. 49.15 lacs, R&amp;M-Road, Bridges &amp; Culverts for Rs. 44.49 lacs, R&amp;M-Other Building for Rs. 28.16 lacs, R&amp;M-Residential Building for Rs. 20.07 lacs and R&amp;M-Power Plant Building for Rs. 11.80 lacs as per requirement</t>
  </si>
  <si>
    <t>Most of the repairs that were undertaken during 2015-16 amounting to Rs. 108.91 lacs are non-recurring in nature and to that extent expenditure during 2016-17 has been decreased</t>
  </si>
  <si>
    <t>Sub-Total (Repair and Maintenance)</t>
  </si>
  <si>
    <t xml:space="preserve">Insurance </t>
  </si>
  <si>
    <t>Finance</t>
  </si>
  <si>
    <t>9213XX</t>
  </si>
  <si>
    <t>Based on net asset addition, inflation index and insurance premium rates</t>
  </si>
  <si>
    <t>Security  Expenses</t>
  </si>
  <si>
    <t>HR</t>
  </si>
  <si>
    <t>9214XX</t>
  </si>
  <si>
    <t>Increase due to DA rate enhancement and actual deployment of CISF</t>
  </si>
  <si>
    <t>Increase due to wage revision of CISF from 01.01.2016 and increase in DGR rate in r/o Private Security from Jan, 17.</t>
  </si>
  <si>
    <t>Administrative Expenses</t>
  </si>
  <si>
    <t xml:space="preserve">Rent  </t>
  </si>
  <si>
    <t>Workshop</t>
  </si>
  <si>
    <t>9211XX</t>
  </si>
  <si>
    <t>Increase due to revision in hire charges, POL expenses based on actual running</t>
  </si>
  <si>
    <t xml:space="preserve">Electricity charges  </t>
  </si>
  <si>
    <t>ECM</t>
  </si>
  <si>
    <t>9215XX</t>
  </si>
  <si>
    <t xml:space="preserve">Increase in consumption as well as rate revision by H.P.S.E.B from Rs. 4 to Rs. 4.35 per unit w.e.f May'13. Before that unit rate is changed from Rs. 3.50 to Rs. 4 w.e.f Jun'12. </t>
  </si>
  <si>
    <t xml:space="preserve">Travelling &amp; Conveyance  </t>
  </si>
  <si>
    <t>9216XX</t>
  </si>
  <si>
    <t>Decrease due to less no. of outside trainings</t>
  </si>
  <si>
    <t>Increase due to more no. of trainings to meet MOU target and increase in Hotel and DA rates</t>
  </si>
  <si>
    <t>Increase due to more no. of outside trainings  and rate increase in transfer grant and baggage allowance</t>
  </si>
  <si>
    <t>Telephone, Telex &amp; Postage   (Communication)</t>
  </si>
  <si>
    <t>ECM/HR</t>
  </si>
  <si>
    <t>9220XX</t>
  </si>
  <si>
    <t>Increase is due to raise in receipt of debit advices from C.O regarding satellite communication expenses</t>
  </si>
  <si>
    <t>Increase is due to raise in telephone bills by Rs. 1.53 lac and satellite communication expenses by Rs. 4.70 lac as per debit advices from C.O.</t>
  </si>
  <si>
    <t>Satellite Communication expenses increased by Rs. 44 lacs through debit advice of C.O due to PGCIL line arrangement during 2016-17 for better communication</t>
  </si>
  <si>
    <t>Advertisement</t>
  </si>
  <si>
    <t>9221XX</t>
  </si>
  <si>
    <t>General increase in tender advertisements, misc. public relation and exhibition expenses by Rs. 1.58 lacs</t>
  </si>
  <si>
    <t>Increase in exp mainly due to publication of more no. of tenders in news papers amounting to Rs. 11.65 lacs</t>
  </si>
  <si>
    <t>Net increase of Rs. 8.09 lacs due to more no. of tender advertisements and publicity newspapers</t>
  </si>
  <si>
    <t>Net decrease of Rs. 8.22 lacs mainly due to less no. of tender advertisements this year when compared to last year</t>
  </si>
  <si>
    <t>Donation</t>
  </si>
  <si>
    <t xml:space="preserve">Entertainment </t>
  </si>
  <si>
    <t>9222XX</t>
  </si>
  <si>
    <t xml:space="preserve">Hospitality expenses less spent as per no. of outsiders </t>
  </si>
  <si>
    <t>Sub-total (Administrative expenses)</t>
  </si>
  <si>
    <t>Employee Cost</t>
  </si>
  <si>
    <t>6.1a</t>
  </si>
  <si>
    <t>Salaries,wages &amp; allow. -Project</t>
  </si>
  <si>
    <t>900XXX except R33 to R37</t>
  </si>
  <si>
    <t>Increase mainly due to wage revision w.e.f 01.01.2017</t>
  </si>
  <si>
    <t xml:space="preserve">Staff welfare expenses </t>
  </si>
  <si>
    <t>Row No. 66 to 107</t>
  </si>
  <si>
    <t>Increase due to Retired Employees Medical Benefit Actuarial valuation Provision by Rs. 57.63 lacs and remaining increase of Rs. 13.62 lacs mainly pertains to medical reimbursement indoor and outdoor</t>
  </si>
  <si>
    <t>Increase due to Retired Employees Medical Benefit Actuarial valuation Provision by Rs. 17.84 lacs and  increase of Rs. 12.56 lacs against Liveries and Uniforms and decrease of Rs. 2.64 lacs against medical reimbursement</t>
  </si>
  <si>
    <t>Decrease due to Retired Employees Medical Benefit Actuarial valuation Provision by Rs. 67.04 lacs and  decrease of Rs. 11.88 lacs against Liveries and Uniforms and decrease of Rs. 21.55 lacs against medical reimbursement</t>
  </si>
  <si>
    <t>Decrease due to Retired Employees Medical Benefit Actuarial valuation Provision by Rs. 33.58 lacs and increase of Rs. 3.49 lacs against Cost of medicine</t>
  </si>
  <si>
    <t>Productivity Linked incentive</t>
  </si>
  <si>
    <t>Decrease of exp due to overall  true performance of Power Station</t>
  </si>
  <si>
    <t>Increase of exp due to overall  true performance of Power Station</t>
  </si>
  <si>
    <t>VRS-Ex-gratia</t>
  </si>
  <si>
    <t>VRS option is exercised only in 2014-15</t>
  </si>
  <si>
    <t>Ex-gratia</t>
  </si>
  <si>
    <t>Performance related pay (PRP)</t>
  </si>
  <si>
    <t>900129, 900159</t>
  </si>
  <si>
    <t>Decrease of exp due to overall  true performance of employee as well as company</t>
  </si>
  <si>
    <t>Increase of exp due to overall  true performance of employee as well as company</t>
  </si>
  <si>
    <t>Sub-total (Employee Cost)</t>
  </si>
  <si>
    <t>Loss of Store</t>
  </si>
  <si>
    <t>Stores</t>
  </si>
  <si>
    <t>923401, 950901</t>
  </si>
  <si>
    <t xml:space="preserve">Rs. 0.28 lac store written-off during 2012-13 only and remaining is reduction in normal loss </t>
  </si>
  <si>
    <t>Increase in normal loss but which is very minimal</t>
  </si>
  <si>
    <t xml:space="preserve">Allocation of CO Office expenses </t>
  </si>
  <si>
    <t>Others  (Specify items)</t>
  </si>
  <si>
    <t>Row No. 111 to 168</t>
  </si>
  <si>
    <t>Total (1 to 10)</t>
  </si>
  <si>
    <t>Revenue /Recoveries</t>
  </si>
  <si>
    <t>8407XX, 8409XX, 8410XX, 8412XX, 8416XX, 8417XX</t>
  </si>
  <si>
    <t>Decrease mainly due to Provision not required written back is very much less during this year when compared to 2012-13</t>
  </si>
  <si>
    <t>Decrease mainly due to Other Income (GL Head 841001) is very much less during this year when compared to 2013-14</t>
  </si>
  <si>
    <t>Increase mainly due to Other Income (GL Head 841001) is increased by Rs. 84.62 lacs and slight increase in lease recovery during this year when compared to 2014-15</t>
  </si>
  <si>
    <t>Decrease mainly due to Other Income (GL Head 841001) is less received by Rs. 68.11 lacs and remaining decrease is due to less recovery of guest house and township recoveries during this year when compared to 2015-16</t>
  </si>
  <si>
    <t>Net Expenses</t>
  </si>
  <si>
    <t>Capital spares consumed not included in A(1) above and not claimed/allowed by commission for capitalisation</t>
  </si>
  <si>
    <t>CHAMERA II POWER STATION</t>
  </si>
  <si>
    <t>13-14</t>
  </si>
  <si>
    <t>14-15</t>
  </si>
  <si>
    <t>15-16</t>
  </si>
  <si>
    <t>Variance (%)</t>
  </si>
  <si>
    <t>-</t>
  </si>
</sst>
</file>

<file path=xl/styles.xml><?xml version="1.0" encoding="utf-8"?>
<styleSheet xmlns="http://schemas.openxmlformats.org/spreadsheetml/2006/main">
  <numFmts count="9">
    <numFmt numFmtId="164" formatCode="###0;###0"/>
    <numFmt numFmtId="165" formatCode="###0.0;###0.0"/>
    <numFmt numFmtId="166" formatCode="0.0"/>
    <numFmt numFmtId="167" formatCode="mmm\-yyyy"/>
    <numFmt numFmtId="168" formatCode="0.0%"/>
    <numFmt numFmtId="169" formatCode="0.000%"/>
    <numFmt numFmtId="170" formatCode="_(* #,##0_);_(* \(#,##0\);_(* &quot;-&quot;??_);_(@_)"/>
    <numFmt numFmtId="171" formatCode="0_);\(0\)"/>
    <numFmt numFmtId="172" formatCode="_(* #,##0.00_);_(* \(#,##0.00\);_(* &quot;-&quot;??_);_(@_)"/>
  </numFmts>
  <fonts count="34">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b/>
      <sz val="10"/>
      <name val="Tahoma"/>
      <family val="2"/>
    </font>
    <font>
      <sz val="10"/>
      <color rgb="FF000000"/>
      <name val="Times New Roman"/>
      <family val="1"/>
    </font>
    <font>
      <sz val="12"/>
      <color rgb="FF000000"/>
      <name val="Times New Roman"/>
      <family val="1"/>
    </font>
    <font>
      <i/>
      <sz val="12"/>
      <name val="Arial"/>
      <family val="2"/>
    </font>
    <font>
      <b/>
      <sz val="35"/>
      <color rgb="FF000000"/>
      <name val="Arial"/>
      <family val="2"/>
    </font>
    <font>
      <b/>
      <sz val="14"/>
      <name val="Arial"/>
      <family val="2"/>
    </font>
    <font>
      <sz val="11"/>
      <color rgb="FF000000"/>
      <name val="Times New Roman"/>
      <family val="1"/>
    </font>
    <font>
      <b/>
      <sz val="12"/>
      <name val="Tahoma"/>
      <family val="2"/>
    </font>
    <font>
      <sz val="12"/>
      <name val="Tahoma"/>
      <family val="2"/>
    </font>
    <font>
      <b/>
      <sz val="10"/>
      <color theme="1"/>
      <name val="Arial"/>
      <family val="2"/>
    </font>
    <font>
      <b/>
      <sz val="10"/>
      <color theme="1"/>
      <name val="Rupee Foradian"/>
      <family val="2"/>
    </font>
    <font>
      <sz val="10"/>
      <color theme="1"/>
      <name val="Arial"/>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3" fillId="0" borderId="0"/>
    <xf numFmtId="0" fontId="2" fillId="0" borderId="0"/>
    <xf numFmtId="0" fontId="2" fillId="0" borderId="0"/>
    <xf numFmtId="172" fontId="2" fillId="0" borderId="0" applyFont="0" applyFill="0" applyBorder="0" applyAlignment="0" applyProtection="0"/>
    <xf numFmtId="0" fontId="1" fillId="0" borderId="0"/>
    <xf numFmtId="0" fontId="1" fillId="0" borderId="0"/>
  </cellStyleXfs>
  <cellXfs count="249">
    <xf numFmtId="0" fontId="0" fillId="0" borderId="0" xfId="0" applyFill="1" applyBorder="1" applyAlignment="1">
      <alignment horizontal="left" vertical="top"/>
    </xf>
    <xf numFmtId="0" fontId="4" fillId="0" borderId="0" xfId="0"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0" fillId="0" borderId="7" xfId="0" applyFill="1" applyBorder="1" applyAlignment="1">
      <alignment horizontal="center" vertical="top" wrapText="1"/>
    </xf>
    <xf numFmtId="0" fontId="2" fillId="0" borderId="7" xfId="0" applyFont="1" applyFill="1" applyBorder="1" applyAlignment="1">
      <alignment vertical="top" wrapText="1"/>
    </xf>
    <xf numFmtId="0" fontId="0" fillId="0" borderId="7" xfId="0" applyFill="1" applyBorder="1" applyAlignment="1">
      <alignment vertical="top" wrapText="1"/>
    </xf>
    <xf numFmtId="0" fontId="2" fillId="0" borderId="7" xfId="0" applyFont="1" applyFill="1" applyBorder="1" applyAlignment="1">
      <alignment horizontal="center" vertical="top" wrapText="1"/>
    </xf>
    <xf numFmtId="0" fontId="4" fillId="0" borderId="7" xfId="0" applyFont="1" applyFill="1" applyBorder="1" applyAlignment="1">
      <alignment vertical="top" wrapText="1"/>
    </xf>
    <xf numFmtId="0" fontId="6" fillId="0" borderId="7" xfId="0" applyFont="1" applyFill="1" applyBorder="1" applyAlignment="1">
      <alignment horizontal="center" vertical="top" wrapText="1"/>
    </xf>
    <xf numFmtId="0" fontId="0" fillId="0" borderId="0" xfId="0" applyFill="1" applyBorder="1" applyAlignment="1">
      <alignment horizontal="left" vertical="center"/>
    </xf>
    <xf numFmtId="0" fontId="0" fillId="0" borderId="1" xfId="0"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7"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0" xfId="0" applyFill="1" applyBorder="1" applyAlignment="1">
      <alignment vertical="top" wrapText="1"/>
    </xf>
    <xf numFmtId="0" fontId="17" fillId="0" borderId="3" xfId="0" applyFont="1" applyFill="1" applyBorder="1" applyAlignment="1">
      <alignment horizontal="center" vertical="top" wrapText="1"/>
    </xf>
    <xf numFmtId="0" fontId="0" fillId="0" borderId="7"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2" xfId="0" applyFont="1" applyFill="1" applyBorder="1" applyAlignment="1">
      <alignment horizontal="center" vertical="top"/>
    </xf>
    <xf numFmtId="0" fontId="2" fillId="0" borderId="7"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7" xfId="0" applyFont="1" applyFill="1" applyBorder="1" applyAlignment="1">
      <alignment horizontal="center" vertical="top" wrapText="1"/>
    </xf>
    <xf numFmtId="0" fontId="9" fillId="0" borderId="7" xfId="0" applyFont="1" applyFill="1" applyBorder="1" applyAlignment="1">
      <alignment horizontal="left" vertical="top" wrapText="1"/>
    </xf>
    <xf numFmtId="0" fontId="13" fillId="0" borderId="7"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20" fillId="2" borderId="7" xfId="0" applyFont="1" applyFill="1" applyBorder="1" applyAlignment="1">
      <alignment horizontal="center" vertical="center" wrapText="1"/>
    </xf>
    <xf numFmtId="2" fontId="9" fillId="0" borderId="7" xfId="0" applyNumberFormat="1" applyFont="1" applyFill="1" applyBorder="1" applyAlignment="1">
      <alignment horizontal="center" vertical="top" wrapText="1"/>
    </xf>
    <xf numFmtId="0" fontId="9" fillId="0" borderId="0" xfId="0" applyFont="1" applyFill="1" applyBorder="1" applyAlignment="1">
      <alignment horizontal="center" vertical="top" wrapText="1"/>
    </xf>
    <xf numFmtId="0" fontId="23" fillId="0" borderId="0" xfId="1" applyFill="1" applyBorder="1" applyAlignment="1">
      <alignment horizontal="left" vertical="top"/>
    </xf>
    <xf numFmtId="0" fontId="23" fillId="0" borderId="0" xfId="1" applyFill="1" applyBorder="1" applyAlignment="1">
      <alignment horizontal="center" vertical="top"/>
    </xf>
    <xf numFmtId="164" fontId="7" fillId="0" borderId="0" xfId="1" applyNumberFormat="1" applyFont="1" applyFill="1" applyBorder="1" applyAlignment="1">
      <alignment horizontal="center" vertical="top"/>
    </xf>
    <xf numFmtId="0" fontId="3" fillId="0" borderId="0" xfId="1" applyFont="1" applyFill="1" applyBorder="1" applyAlignment="1">
      <alignment horizontal="center" vertical="top"/>
    </xf>
    <xf numFmtId="1" fontId="2" fillId="0" borderId="7"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2" fontId="2" fillId="2" borderId="7" xfId="0" applyNumberFormat="1" applyFont="1" applyFill="1" applyBorder="1" applyAlignment="1">
      <alignment horizontal="center" vertical="center" wrapText="1"/>
    </xf>
    <xf numFmtId="1" fontId="7" fillId="0" borderId="14" xfId="0" applyNumberFormat="1" applyFont="1" applyBorder="1" applyAlignment="1">
      <alignment horizontal="center" vertical="center" wrapText="1"/>
    </xf>
    <xf numFmtId="1" fontId="7" fillId="0" borderId="15" xfId="0" applyNumberFormat="1" applyFont="1" applyBorder="1" applyAlignment="1">
      <alignment horizontal="center" vertical="center" wrapText="1"/>
    </xf>
    <xf numFmtId="166" fontId="7" fillId="0" borderId="7" xfId="0" applyNumberFormat="1" applyFont="1" applyBorder="1" applyAlignment="1">
      <alignment horizontal="center" vertical="center"/>
    </xf>
    <xf numFmtId="166" fontId="7" fillId="0" borderId="10" xfId="0" applyNumberFormat="1" applyFont="1" applyBorder="1" applyAlignment="1">
      <alignment horizontal="center" vertical="center"/>
    </xf>
    <xf numFmtId="166" fontId="7" fillId="0" borderId="16" xfId="0" applyNumberFormat="1" applyFont="1" applyBorder="1" applyAlignment="1">
      <alignment horizontal="center" vertical="center"/>
    </xf>
    <xf numFmtId="2" fontId="7" fillId="0" borderId="7" xfId="0" applyNumberFormat="1" applyFont="1" applyBorder="1" applyAlignment="1">
      <alignment horizontal="center" vertical="center"/>
    </xf>
    <xf numFmtId="2" fontId="7" fillId="0" borderId="16" xfId="0" applyNumberFormat="1" applyFont="1" applyBorder="1" applyAlignment="1">
      <alignment horizontal="center" vertical="center"/>
    </xf>
    <xf numFmtId="1" fontId="7" fillId="0" borderId="17" xfId="0" applyNumberFormat="1" applyFont="1" applyBorder="1" applyAlignment="1">
      <alignment horizontal="center" vertical="center" wrapText="1"/>
    </xf>
    <xf numFmtId="1" fontId="7" fillId="0" borderId="18" xfId="0" applyNumberFormat="1" applyFont="1" applyBorder="1" applyAlignment="1">
      <alignment horizontal="center" vertical="center" wrapText="1"/>
    </xf>
    <xf numFmtId="0" fontId="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6" fillId="2" borderId="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0" fillId="2" borderId="7" xfId="0" applyFill="1" applyBorder="1" applyAlignment="1">
      <alignment horizontal="center" vertical="top" wrapText="1"/>
    </xf>
    <xf numFmtId="165" fontId="7" fillId="2" borderId="1" xfId="0" applyNumberFormat="1" applyFont="1" applyFill="1" applyBorder="1" applyAlignment="1">
      <alignment horizontal="center" vertical="center" wrapText="1"/>
    </xf>
    <xf numFmtId="164" fontId="7" fillId="2" borderId="7" xfId="0" applyNumberFormat="1" applyFont="1" applyFill="1" applyBorder="1" applyAlignment="1">
      <alignment horizontal="center" vertical="center" wrapText="1"/>
    </xf>
    <xf numFmtId="0" fontId="0" fillId="0" borderId="10" xfId="0" applyFill="1" applyBorder="1" applyAlignment="1">
      <alignment vertical="top"/>
    </xf>
    <xf numFmtId="0" fontId="10" fillId="0" borderId="0" xfId="1" applyFont="1" applyFill="1" applyBorder="1" applyAlignment="1">
      <alignment horizontal="center" vertical="top"/>
    </xf>
    <xf numFmtId="0" fontId="10" fillId="0" borderId="0" xfId="1" applyFont="1" applyFill="1" applyBorder="1" applyAlignment="1">
      <alignment horizontal="left" vertical="top"/>
    </xf>
    <xf numFmtId="0" fontId="3" fillId="0" borderId="11" xfId="0" applyFont="1" applyFill="1" applyBorder="1" applyAlignment="1">
      <alignment vertical="top" wrapText="1"/>
    </xf>
    <xf numFmtId="0" fontId="3" fillId="0" borderId="10" xfId="0" applyFont="1" applyFill="1" applyBorder="1" applyAlignment="1">
      <alignment vertical="top" wrapText="1"/>
    </xf>
    <xf numFmtId="0" fontId="10" fillId="0" borderId="6" xfId="1" applyFont="1" applyFill="1" applyBorder="1" applyAlignment="1">
      <alignment vertical="top" wrapText="1"/>
    </xf>
    <xf numFmtId="0" fontId="3" fillId="0" borderId="7" xfId="1" applyFont="1" applyFill="1" applyBorder="1" applyAlignment="1">
      <alignment horizontal="center" vertical="top" wrapText="1"/>
    </xf>
    <xf numFmtId="0" fontId="10" fillId="0" borderId="1" xfId="1" applyFont="1" applyFill="1" applyBorder="1" applyAlignment="1">
      <alignment vertical="top" wrapText="1"/>
    </xf>
    <xf numFmtId="2" fontId="10" fillId="0" borderId="7" xfId="1" applyNumberFormat="1" applyFont="1" applyFill="1" applyBorder="1" applyAlignment="1">
      <alignment horizontal="center" vertical="top" wrapText="1"/>
    </xf>
    <xf numFmtId="0" fontId="3" fillId="0" borderId="1" xfId="1" applyFont="1" applyFill="1" applyBorder="1" applyAlignment="1">
      <alignment vertical="top" wrapText="1"/>
    </xf>
    <xf numFmtId="0" fontId="10" fillId="0" borderId="7" xfId="1" applyFont="1" applyFill="1" applyBorder="1" applyAlignment="1">
      <alignment horizontal="center" vertical="top" wrapText="1"/>
    </xf>
    <xf numFmtId="2" fontId="4" fillId="0" borderId="13" xfId="1" applyNumberFormat="1" applyFont="1" applyBorder="1" applyAlignment="1">
      <alignment horizontal="center" vertical="center" wrapText="1"/>
    </xf>
    <xf numFmtId="0" fontId="10" fillId="0" borderId="7" xfId="1" applyFont="1" applyFill="1" applyBorder="1" applyAlignment="1">
      <alignment horizontal="left" vertical="top"/>
    </xf>
    <xf numFmtId="2" fontId="10" fillId="2" borderId="7" xfId="1" applyNumberFormat="1" applyFont="1" applyFill="1" applyBorder="1" applyAlignment="1">
      <alignment horizontal="center" vertical="center" wrapText="1"/>
    </xf>
    <xf numFmtId="168" fontId="10" fillId="0" borderId="7" xfId="1" applyNumberFormat="1" applyFont="1" applyFill="1" applyBorder="1" applyAlignment="1">
      <alignment horizontal="center" vertical="top" wrapText="1"/>
    </xf>
    <xf numFmtId="10" fontId="10" fillId="0" borderId="7" xfId="1" applyNumberFormat="1" applyFont="1" applyFill="1" applyBorder="1" applyAlignment="1">
      <alignment horizontal="center" vertical="top" wrapText="1"/>
    </xf>
    <xf numFmtId="0" fontId="25" fillId="0" borderId="0" xfId="1" applyFont="1" applyFill="1" applyBorder="1" applyAlignment="1">
      <alignment horizontal="left" vertical="top"/>
    </xf>
    <xf numFmtId="169" fontId="10" fillId="0" borderId="7" xfId="1" applyNumberFormat="1" applyFont="1" applyFill="1" applyBorder="1" applyAlignment="1">
      <alignment horizontal="center" vertical="top" wrapText="1"/>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 fillId="0" borderId="0" xfId="0" applyFont="1" applyFill="1" applyBorder="1" applyAlignment="1">
      <alignment vertical="top" wrapText="1"/>
    </xf>
    <xf numFmtId="0" fontId="10" fillId="0" borderId="24" xfId="1" applyFont="1" applyFill="1" applyBorder="1" applyAlignment="1">
      <alignment horizontal="center" vertical="top" wrapText="1"/>
    </xf>
    <xf numFmtId="164" fontId="21" fillId="0" borderId="25" xfId="1" applyNumberFormat="1" applyFont="1" applyFill="1" applyBorder="1" applyAlignment="1">
      <alignment horizontal="center" vertical="top" wrapText="1"/>
    </xf>
    <xf numFmtId="0" fontId="10" fillId="0" borderId="25" xfId="1" applyFont="1" applyFill="1" applyBorder="1" applyAlignment="1">
      <alignment horizontal="center" vertical="top" wrapText="1"/>
    </xf>
    <xf numFmtId="164" fontId="21" fillId="0" borderId="26" xfId="1" applyNumberFormat="1" applyFont="1" applyFill="1" applyBorder="1" applyAlignment="1">
      <alignment horizontal="center" vertical="top" wrapText="1"/>
    </xf>
    <xf numFmtId="0" fontId="3" fillId="0" borderId="27" xfId="1" applyFont="1" applyFill="1" applyBorder="1" applyAlignment="1">
      <alignment vertical="top" wrapText="1"/>
    </xf>
    <xf numFmtId="2" fontId="2" fillId="0" borderId="7" xfId="0" applyNumberFormat="1" applyFont="1" applyBorder="1" applyAlignment="1">
      <alignment horizontal="center" vertical="center"/>
    </xf>
    <xf numFmtId="2" fontId="7" fillId="2" borderId="7" xfId="0" applyNumberFormat="1" applyFont="1" applyFill="1" applyBorder="1" applyAlignment="1">
      <alignment horizontal="center" vertical="center" wrapText="1"/>
    </xf>
    <xf numFmtId="0" fontId="28" fillId="0" borderId="9" xfId="0" applyFont="1" applyFill="1" applyBorder="1" applyAlignment="1">
      <alignment vertical="top"/>
    </xf>
    <xf numFmtId="2" fontId="28" fillId="0" borderId="11" xfId="0" applyNumberFormat="1" applyFont="1" applyFill="1" applyBorder="1" applyAlignment="1">
      <alignment horizontal="center" vertical="top"/>
    </xf>
    <xf numFmtId="0" fontId="28" fillId="0" borderId="11" xfId="0" applyFont="1" applyFill="1" applyBorder="1" applyAlignment="1">
      <alignment vertical="top"/>
    </xf>
    <xf numFmtId="0" fontId="9" fillId="0" borderId="0" xfId="0" applyFont="1" applyFill="1" applyBorder="1" applyAlignment="1">
      <alignment horizontal="left" vertical="top" wrapText="1"/>
    </xf>
    <xf numFmtId="2" fontId="22" fillId="0" borderId="7" xfId="0" applyNumberFormat="1" applyFont="1" applyBorder="1" applyAlignment="1">
      <alignment horizontal="center" vertical="center"/>
    </xf>
    <xf numFmtId="0" fontId="12" fillId="0" borderId="0" xfId="0" applyFont="1" applyFill="1" applyBorder="1" applyAlignment="1">
      <alignment horizontal="center" vertical="top"/>
    </xf>
    <xf numFmtId="0" fontId="10" fillId="0" borderId="0" xfId="0" applyFont="1" applyFill="1" applyBorder="1" applyAlignment="1">
      <alignment horizontal="left" vertical="top" wrapText="1"/>
    </xf>
    <xf numFmtId="2" fontId="28" fillId="0" borderId="9" xfId="0" applyNumberFormat="1" applyFont="1" applyFill="1" applyBorder="1" applyAlignment="1">
      <alignment horizontal="center" vertical="top"/>
    </xf>
    <xf numFmtId="2" fontId="28" fillId="0" borderId="11" xfId="0" applyNumberFormat="1" applyFont="1" applyFill="1" applyBorder="1" applyAlignment="1">
      <alignment horizontal="center" vertical="top"/>
    </xf>
    <xf numFmtId="2" fontId="28" fillId="0" borderId="10" xfId="0" applyNumberFormat="1" applyFont="1" applyFill="1" applyBorder="1" applyAlignment="1">
      <alignment horizontal="center" vertical="top"/>
    </xf>
    <xf numFmtId="0" fontId="2" fillId="0" borderId="7" xfId="0" applyFont="1" applyFill="1" applyBorder="1" applyAlignment="1">
      <alignment horizontal="left" vertical="center" wrapText="1"/>
    </xf>
    <xf numFmtId="0" fontId="21" fillId="0" borderId="9"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17" fillId="0" borderId="7" xfId="0" applyFont="1" applyFill="1" applyBorder="1" applyAlignment="1">
      <alignment horizontal="center" vertical="center" wrapText="1"/>
    </xf>
    <xf numFmtId="0" fontId="13" fillId="0" borderId="0" xfId="0" applyFont="1" applyFill="1" applyBorder="1" applyAlignment="1">
      <alignment horizontal="left" vertical="top" wrapText="1"/>
    </xf>
    <xf numFmtId="2" fontId="18" fillId="0" borderId="9" xfId="0" applyNumberFormat="1" applyFont="1" applyBorder="1" applyAlignment="1">
      <alignment horizontal="center" vertical="center" wrapText="1"/>
    </xf>
    <xf numFmtId="2" fontId="18" fillId="0" borderId="10" xfId="0" applyNumberFormat="1" applyFont="1" applyBorder="1" applyAlignment="1">
      <alignment horizontal="center" vertical="center" wrapText="1"/>
    </xf>
    <xf numFmtId="2" fontId="6" fillId="0" borderId="7" xfId="0" applyNumberFormat="1" applyFont="1" applyFill="1" applyBorder="1" applyAlignment="1">
      <alignment horizontal="center" vertical="top" wrapText="1"/>
    </xf>
    <xf numFmtId="0" fontId="6" fillId="0" borderId="7" xfId="0" applyFont="1" applyFill="1" applyBorder="1" applyAlignment="1">
      <alignment horizontal="center"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7" xfId="0" applyFill="1" applyBorder="1" applyAlignment="1">
      <alignment horizontal="center" vertical="center"/>
    </xf>
    <xf numFmtId="0" fontId="2" fillId="0" borderId="7" xfId="0" applyFont="1" applyFill="1" applyBorder="1" applyAlignment="1">
      <alignment horizontal="center" vertical="top"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0" fillId="2" borderId="7" xfId="0" applyFill="1" applyBorder="1" applyAlignment="1">
      <alignment horizontal="left" vertical="center" wrapText="1"/>
    </xf>
    <xf numFmtId="0" fontId="17" fillId="0" borderId="7" xfId="0" applyFont="1" applyFill="1" applyBorder="1" applyAlignment="1">
      <alignment horizontal="center" vertical="top" wrapText="1"/>
    </xf>
    <xf numFmtId="0" fontId="18" fillId="0" borderId="7" xfId="0" applyFont="1" applyFill="1" applyBorder="1" applyAlignment="1">
      <alignment horizontal="left" vertical="top" wrapText="1"/>
    </xf>
    <xf numFmtId="0" fontId="0" fillId="0" borderId="7" xfId="0" applyFill="1" applyBorder="1" applyAlignment="1">
      <alignment horizontal="left" vertical="center" wrapText="1"/>
    </xf>
    <xf numFmtId="0" fontId="17" fillId="0" borderId="7" xfId="0" applyFont="1" applyFill="1" applyBorder="1" applyAlignment="1">
      <alignment horizontal="left" vertical="top" wrapText="1"/>
    </xf>
    <xf numFmtId="0" fontId="11" fillId="2" borderId="7" xfId="0" applyFont="1" applyFill="1" applyBorder="1" applyAlignment="1">
      <alignment horizontal="left" vertical="top" wrapText="1"/>
    </xf>
    <xf numFmtId="0" fontId="17" fillId="2" borderId="7" xfId="0" applyFont="1" applyFill="1" applyBorder="1" applyAlignment="1">
      <alignment horizontal="left" vertical="top" wrapText="1"/>
    </xf>
    <xf numFmtId="0" fontId="17" fillId="0" borderId="7"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2" xfId="0" applyFont="1" applyFill="1" applyBorder="1" applyAlignment="1">
      <alignment horizontal="center" vertical="top" wrapText="1"/>
    </xf>
    <xf numFmtId="0" fontId="17" fillId="0" borderId="4" xfId="0" applyFont="1" applyFill="1" applyBorder="1" applyAlignment="1">
      <alignment horizontal="center" vertical="top" wrapText="1"/>
    </xf>
    <xf numFmtId="0" fontId="24" fillId="0" borderId="9"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18" fillId="0" borderId="9" xfId="0" applyFont="1" applyFill="1" applyBorder="1" applyAlignment="1">
      <alignment horizontal="left" vertical="top" wrapText="1"/>
    </xf>
    <xf numFmtId="0" fontId="18" fillId="0" borderId="11" xfId="0" applyFont="1" applyFill="1" applyBorder="1" applyAlignment="1">
      <alignment horizontal="left" vertical="top" wrapText="1"/>
    </xf>
    <xf numFmtId="0" fontId="18" fillId="0" borderId="10" xfId="0" applyFont="1" applyFill="1" applyBorder="1" applyAlignment="1">
      <alignment horizontal="left" vertical="top" wrapText="1"/>
    </xf>
    <xf numFmtId="0" fontId="13" fillId="0" borderId="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9"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0" xfId="0" applyFont="1" applyFill="1" applyBorder="1" applyAlignment="1">
      <alignment horizontal="center" vertical="top" wrapText="1"/>
    </xf>
    <xf numFmtId="167" fontId="3" fillId="0" borderId="9" xfId="0" applyNumberFormat="1" applyFont="1" applyFill="1" applyBorder="1" applyAlignment="1">
      <alignment horizontal="center" vertical="top" wrapText="1"/>
    </xf>
    <xf numFmtId="167" fontId="3" fillId="0" borderId="11" xfId="0" applyNumberFormat="1" applyFont="1" applyFill="1" applyBorder="1" applyAlignment="1">
      <alignment horizontal="center" vertical="top" wrapText="1"/>
    </xf>
    <xf numFmtId="167" fontId="3" fillId="0" borderId="10" xfId="0" applyNumberFormat="1" applyFont="1" applyFill="1" applyBorder="1" applyAlignment="1">
      <alignment horizontal="center" vertical="top" wrapText="1"/>
    </xf>
    <xf numFmtId="164" fontId="10" fillId="0" borderId="0" xfId="0" applyNumberFormat="1" applyFont="1" applyFill="1" applyBorder="1" applyAlignment="1">
      <alignment horizontal="left" vertical="top" wrapText="1"/>
    </xf>
    <xf numFmtId="0" fontId="10" fillId="0" borderId="9" xfId="1" applyFont="1" applyFill="1" applyBorder="1" applyAlignment="1">
      <alignment horizontal="center" vertical="top" wrapText="1"/>
    </xf>
    <xf numFmtId="0" fontId="10" fillId="0" borderId="11" xfId="1" applyFont="1" applyFill="1" applyBorder="1" applyAlignment="1">
      <alignment horizontal="center" vertical="top" wrapText="1"/>
    </xf>
    <xf numFmtId="0" fontId="10" fillId="0" borderId="10" xfId="1" applyFont="1" applyFill="1" applyBorder="1" applyAlignment="1">
      <alignment horizontal="center" vertical="top" wrapText="1"/>
    </xf>
    <xf numFmtId="164" fontId="21" fillId="0" borderId="0" xfId="0" applyNumberFormat="1" applyFont="1" applyFill="1" applyBorder="1" applyAlignment="1">
      <alignment horizontal="left" vertical="top" wrapText="1"/>
    </xf>
    <xf numFmtId="0" fontId="26" fillId="0" borderId="19" xfId="1" applyFont="1" applyFill="1" applyBorder="1" applyAlignment="1">
      <alignment horizontal="center" vertical="center" wrapText="1"/>
    </xf>
    <xf numFmtId="0" fontId="26" fillId="0" borderId="8" xfId="1" applyFont="1" applyFill="1" applyBorder="1" applyAlignment="1">
      <alignment horizontal="center" vertical="center" wrapText="1"/>
    </xf>
    <xf numFmtId="0" fontId="26" fillId="0" borderId="20" xfId="1" applyFont="1" applyFill="1" applyBorder="1" applyAlignment="1">
      <alignment horizontal="center" vertical="center" wrapText="1"/>
    </xf>
    <xf numFmtId="0" fontId="26" fillId="0" borderId="21" xfId="1" applyFont="1" applyFill="1" applyBorder="1" applyAlignment="1">
      <alignment horizontal="center" vertical="center" wrapText="1"/>
    </xf>
    <xf numFmtId="0" fontId="26" fillId="0" borderId="0" xfId="1" applyFont="1" applyFill="1" applyBorder="1" applyAlignment="1">
      <alignment horizontal="center" vertical="center" wrapText="1"/>
    </xf>
    <xf numFmtId="0" fontId="26" fillId="0" borderId="22" xfId="1" applyFont="1" applyFill="1" applyBorder="1" applyAlignment="1">
      <alignment horizontal="center" vertical="center" wrapText="1"/>
    </xf>
    <xf numFmtId="0" fontId="26" fillId="0" borderId="23" xfId="1" applyFont="1" applyFill="1" applyBorder="1" applyAlignment="1">
      <alignment horizontal="center" vertical="center" wrapText="1"/>
    </xf>
    <xf numFmtId="0" fontId="26" fillId="0" borderId="12"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2" fillId="0" borderId="0" xfId="2" applyFont="1" applyFill="1" applyAlignment="1">
      <alignment horizontal="center" vertical="center" wrapText="1"/>
    </xf>
    <xf numFmtId="0" fontId="3" fillId="0" borderId="0" xfId="2" applyFont="1" applyFill="1" applyBorder="1" applyAlignment="1">
      <alignment horizontal="center" vertical="center" wrapText="1"/>
    </xf>
    <xf numFmtId="0" fontId="2" fillId="0" borderId="0" xfId="2" applyFont="1" applyFill="1" applyAlignment="1">
      <alignment vertical="center" wrapText="1"/>
    </xf>
    <xf numFmtId="0" fontId="29" fillId="0" borderId="0" xfId="2" applyFont="1" applyFill="1" applyBorder="1" applyAlignment="1">
      <alignment horizontal="left" vertical="center" wrapText="1"/>
    </xf>
    <xf numFmtId="0" fontId="29" fillId="0" borderId="0" xfId="2" applyFont="1" applyFill="1" applyBorder="1" applyAlignment="1">
      <alignment horizontal="left" vertical="center" wrapText="1"/>
    </xf>
    <xf numFmtId="170" fontId="30" fillId="0" borderId="0" xfId="2" applyNumberFormat="1" applyFont="1" applyFill="1" applyAlignment="1">
      <alignment horizontal="left" vertical="center" wrapText="1"/>
    </xf>
    <xf numFmtId="0" fontId="30" fillId="0" borderId="0" xfId="2" applyFont="1" applyFill="1" applyAlignment="1">
      <alignment horizontal="left" vertical="center" wrapText="1"/>
    </xf>
    <xf numFmtId="0" fontId="2" fillId="0" borderId="0" xfId="2" applyFont="1" applyFill="1" applyAlignment="1">
      <alignment horizontal="left" vertical="center" wrapText="1"/>
    </xf>
    <xf numFmtId="170" fontId="2" fillId="0" borderId="0" xfId="2" applyNumberFormat="1" applyFont="1" applyFill="1" applyAlignment="1">
      <alignment vertical="center" wrapText="1"/>
    </xf>
    <xf numFmtId="0" fontId="31" fillId="0" borderId="7" xfId="2" applyFont="1" applyFill="1" applyBorder="1" applyAlignment="1">
      <alignment horizontal="center" vertical="center" wrapText="1"/>
    </xf>
    <xf numFmtId="170" fontId="32" fillId="0" borderId="7" xfId="3" applyNumberFormat="1" applyFont="1" applyFill="1" applyBorder="1" applyAlignment="1" applyProtection="1">
      <alignment horizontal="center" vertical="center" wrapText="1"/>
      <protection locked="0"/>
    </xf>
    <xf numFmtId="1" fontId="32" fillId="0" borderId="7" xfId="3" applyNumberFormat="1" applyFont="1" applyFill="1" applyBorder="1" applyAlignment="1" applyProtection="1">
      <alignment horizontal="center" vertical="center" wrapText="1"/>
      <protection locked="0"/>
    </xf>
    <xf numFmtId="171" fontId="32" fillId="0" borderId="7" xfId="3" applyNumberFormat="1" applyFont="1" applyFill="1" applyBorder="1" applyAlignment="1" applyProtection="1">
      <alignment horizontal="center" vertical="center" wrapText="1"/>
      <protection locked="0"/>
    </xf>
    <xf numFmtId="0" fontId="31" fillId="0" borderId="7" xfId="2" applyFont="1" applyFill="1" applyBorder="1" applyAlignment="1">
      <alignment horizontal="center" vertical="center" wrapText="1"/>
    </xf>
    <xf numFmtId="170" fontId="33" fillId="0" borderId="7" xfId="2" applyNumberFormat="1" applyFont="1" applyFill="1" applyBorder="1" applyAlignment="1">
      <alignment vertical="center" wrapText="1"/>
    </xf>
    <xf numFmtId="0" fontId="6" fillId="0" borderId="7" xfId="2" applyFont="1" applyFill="1" applyBorder="1" applyAlignment="1">
      <alignment horizontal="center" vertical="center" wrapText="1"/>
    </xf>
    <xf numFmtId="170" fontId="6" fillId="0" borderId="7" xfId="2" applyNumberFormat="1" applyFont="1" applyFill="1" applyBorder="1" applyAlignment="1">
      <alignment horizontal="center" vertical="center" wrapText="1"/>
    </xf>
    <xf numFmtId="0" fontId="2" fillId="0" borderId="7" xfId="2" applyFont="1" applyFill="1" applyBorder="1" applyAlignment="1">
      <alignment vertical="center" wrapText="1"/>
    </xf>
    <xf numFmtId="0" fontId="6" fillId="0" borderId="7" xfId="2" applyFont="1" applyFill="1" applyBorder="1" applyAlignment="1">
      <alignment vertical="center" wrapText="1"/>
    </xf>
    <xf numFmtId="170" fontId="2" fillId="0" borderId="7" xfId="2" applyNumberFormat="1" applyFont="1" applyFill="1" applyBorder="1" applyAlignment="1">
      <alignment vertical="center" wrapText="1"/>
    </xf>
    <xf numFmtId="1" fontId="2" fillId="0" borderId="7" xfId="2" applyNumberFormat="1" applyFont="1" applyFill="1" applyBorder="1" applyAlignment="1">
      <alignment vertical="center" wrapText="1"/>
    </xf>
    <xf numFmtId="170" fontId="2" fillId="0" borderId="7" xfId="2" applyNumberFormat="1" applyFont="1" applyFill="1" applyBorder="1" applyAlignment="1">
      <alignment horizontal="right" vertical="center" wrapText="1"/>
    </xf>
    <xf numFmtId="170" fontId="6" fillId="0" borderId="7" xfId="2" applyNumberFormat="1" applyFont="1" applyFill="1" applyBorder="1" applyAlignment="1">
      <alignment vertical="center" wrapText="1"/>
    </xf>
    <xf numFmtId="170" fontId="6" fillId="0" borderId="7" xfId="2" applyNumberFormat="1" applyFont="1" applyFill="1" applyBorder="1" applyAlignment="1">
      <alignment horizontal="right" vertical="center" wrapText="1"/>
    </xf>
    <xf numFmtId="0" fontId="2" fillId="0" borderId="7" xfId="2" applyFont="1" applyFill="1" applyBorder="1" applyAlignment="1">
      <alignment horizontal="center" vertical="center" wrapText="1"/>
    </xf>
    <xf numFmtId="0" fontId="6" fillId="0" borderId="0" xfId="2" applyFont="1" applyFill="1" applyAlignment="1">
      <alignment vertical="center" wrapText="1"/>
    </xf>
    <xf numFmtId="0" fontId="2" fillId="0" borderId="0" xfId="2" applyFont="1" applyFill="1" applyAlignment="1">
      <alignment horizontal="center" vertical="center"/>
    </xf>
    <xf numFmtId="0" fontId="2" fillId="0" borderId="0" xfId="2" applyFont="1" applyFill="1" applyAlignment="1">
      <alignment vertical="center"/>
    </xf>
    <xf numFmtId="170" fontId="2" fillId="0" borderId="0" xfId="2" applyNumberFormat="1" applyFont="1" applyFill="1" applyAlignment="1">
      <alignment vertical="center"/>
    </xf>
    <xf numFmtId="0" fontId="3" fillId="0" borderId="0" xfId="2" applyFont="1" applyFill="1" applyBorder="1" applyAlignment="1">
      <alignment horizontal="left" vertical="center"/>
    </xf>
    <xf numFmtId="170" fontId="2" fillId="0" borderId="0" xfId="2" applyNumberFormat="1" applyFont="1" applyFill="1" applyBorder="1" applyAlignment="1">
      <alignment vertical="center"/>
    </xf>
    <xf numFmtId="0" fontId="2" fillId="0" borderId="0" xfId="2" applyFont="1" applyFill="1" applyBorder="1" applyAlignment="1">
      <alignment vertical="center"/>
    </xf>
    <xf numFmtId="0" fontId="29" fillId="0" borderId="0" xfId="2" applyFont="1" applyFill="1" applyBorder="1" applyAlignment="1">
      <alignment horizontal="left" vertical="center"/>
    </xf>
    <xf numFmtId="170" fontId="29" fillId="0" borderId="0" xfId="2" applyNumberFormat="1" applyFont="1" applyFill="1" applyBorder="1" applyAlignment="1">
      <alignment horizontal="left" vertical="center"/>
    </xf>
    <xf numFmtId="170" fontId="30" fillId="0" borderId="0" xfId="2" applyNumberFormat="1" applyFont="1" applyFill="1" applyAlignment="1">
      <alignment horizontal="left" vertical="center"/>
    </xf>
    <xf numFmtId="0" fontId="30" fillId="0" borderId="0" xfId="2" applyFont="1" applyFill="1" applyAlignment="1">
      <alignment horizontal="left" vertical="center"/>
    </xf>
    <xf numFmtId="0" fontId="30" fillId="0" borderId="0" xfId="2" applyFont="1" applyFill="1" applyBorder="1" applyAlignment="1">
      <alignment horizontal="left" vertical="center"/>
    </xf>
    <xf numFmtId="170" fontId="30" fillId="0" borderId="0" xfId="2" applyNumberFormat="1" applyFont="1" applyFill="1" applyBorder="1" applyAlignment="1">
      <alignment horizontal="left" vertical="center"/>
    </xf>
    <xf numFmtId="170" fontId="32" fillId="0" borderId="28" xfId="3" applyNumberFormat="1" applyFont="1" applyFill="1" applyBorder="1" applyAlignment="1" applyProtection="1">
      <alignment horizontal="center" vertical="center" wrapText="1"/>
      <protection locked="0"/>
    </xf>
    <xf numFmtId="1" fontId="32" fillId="0" borderId="28" xfId="3" applyNumberFormat="1" applyFont="1" applyFill="1" applyBorder="1" applyAlignment="1" applyProtection="1">
      <alignment horizontal="center" vertical="center" wrapText="1"/>
      <protection locked="0"/>
    </xf>
    <xf numFmtId="171" fontId="32" fillId="0" borderId="28" xfId="3" applyNumberFormat="1" applyFont="1" applyFill="1" applyBorder="1" applyAlignment="1" applyProtection="1">
      <alignment horizontal="center" vertical="center" wrapText="1"/>
      <protection locked="0"/>
    </xf>
    <xf numFmtId="0" fontId="31" fillId="0" borderId="28" xfId="2" applyFont="1" applyFill="1" applyBorder="1" applyAlignment="1">
      <alignment horizontal="center" vertical="center" wrapText="1"/>
    </xf>
    <xf numFmtId="170" fontId="31" fillId="0" borderId="0" xfId="2" applyNumberFormat="1" applyFont="1" applyFill="1" applyAlignment="1">
      <alignment horizontal="center" vertical="center"/>
    </xf>
    <xf numFmtId="0" fontId="31" fillId="0" borderId="7" xfId="2" applyFont="1" applyFill="1" applyBorder="1" applyAlignment="1">
      <alignment horizontal="center" vertical="center"/>
    </xf>
    <xf numFmtId="0" fontId="6" fillId="0" borderId="11" xfId="2" applyFont="1" applyFill="1" applyBorder="1" applyAlignment="1">
      <alignment horizontal="center" vertical="center"/>
    </xf>
    <xf numFmtId="0" fontId="6" fillId="0" borderId="10" xfId="2" applyFont="1" applyFill="1" applyBorder="1" applyAlignment="1">
      <alignment horizontal="center" vertical="center"/>
    </xf>
    <xf numFmtId="0" fontId="6" fillId="0" borderId="7" xfId="2" applyFont="1" applyFill="1" applyBorder="1" applyAlignment="1">
      <alignment horizontal="center" vertical="center"/>
    </xf>
    <xf numFmtId="170" fontId="6" fillId="0" borderId="7" xfId="2" applyNumberFormat="1" applyFont="1" applyFill="1" applyBorder="1" applyAlignment="1">
      <alignment horizontal="center" vertical="center"/>
    </xf>
    <xf numFmtId="0" fontId="2" fillId="0" borderId="7" xfId="2" applyFont="1" applyFill="1" applyBorder="1" applyAlignment="1">
      <alignment vertical="center"/>
    </xf>
    <xf numFmtId="0" fontId="2" fillId="0" borderId="9" xfId="2" applyFont="1" applyFill="1" applyBorder="1" applyAlignment="1">
      <alignment vertical="center"/>
    </xf>
    <xf numFmtId="0" fontId="2" fillId="0" borderId="10" xfId="2" applyFont="1" applyFill="1" applyBorder="1" applyAlignment="1">
      <alignment vertical="center"/>
    </xf>
    <xf numFmtId="0" fontId="6" fillId="0" borderId="7" xfId="2" applyFont="1" applyFill="1" applyBorder="1" applyAlignment="1">
      <alignment vertical="center"/>
    </xf>
    <xf numFmtId="170" fontId="2" fillId="0" borderId="7" xfId="2" applyNumberFormat="1" applyFont="1" applyFill="1" applyBorder="1" applyAlignment="1">
      <alignment vertical="center"/>
    </xf>
    <xf numFmtId="1" fontId="2" fillId="0" borderId="7" xfId="2" applyNumberFormat="1" applyFont="1" applyFill="1" applyBorder="1" applyAlignment="1">
      <alignment vertical="center"/>
    </xf>
    <xf numFmtId="170" fontId="2" fillId="0" borderId="7" xfId="2" applyNumberFormat="1" applyFont="1" applyFill="1" applyBorder="1" applyAlignment="1">
      <alignment horizontal="right" vertical="center"/>
    </xf>
    <xf numFmtId="170" fontId="6" fillId="0" borderId="7" xfId="2" applyNumberFormat="1" applyFont="1" applyFill="1" applyBorder="1" applyAlignment="1">
      <alignment vertical="center"/>
    </xf>
    <xf numFmtId="170" fontId="6" fillId="0" borderId="7" xfId="2" applyNumberFormat="1" applyFont="1" applyFill="1" applyBorder="1" applyAlignment="1">
      <alignment horizontal="right" vertical="center"/>
    </xf>
    <xf numFmtId="0" fontId="2" fillId="0" borderId="7" xfId="2" applyFont="1" applyFill="1" applyBorder="1" applyAlignment="1">
      <alignment horizontal="center" vertical="center"/>
    </xf>
    <xf numFmtId="0" fontId="6" fillId="0" borderId="0" xfId="2" applyFont="1" applyFill="1" applyAlignment="1">
      <alignment vertical="center"/>
    </xf>
    <xf numFmtId="170" fontId="30" fillId="0" borderId="0" xfId="2" applyNumberFormat="1" applyFont="1" applyFill="1" applyBorder="1" applyAlignment="1">
      <alignment horizontal="left" vertical="center" wrapText="1"/>
    </xf>
    <xf numFmtId="0" fontId="30" fillId="0" borderId="0" xfId="2" applyFont="1" applyFill="1" applyBorder="1" applyAlignment="1">
      <alignment horizontal="left" vertical="center" wrapText="1"/>
    </xf>
    <xf numFmtId="0" fontId="31" fillId="0" borderId="7" xfId="2" applyFont="1" applyFill="1" applyBorder="1" applyAlignment="1">
      <alignment vertical="center" wrapText="1"/>
    </xf>
    <xf numFmtId="170" fontId="31" fillId="0" borderId="7" xfId="2" applyNumberFormat="1" applyFont="1" applyFill="1" applyBorder="1" applyAlignment="1">
      <alignment vertical="center" wrapText="1"/>
    </xf>
    <xf numFmtId="0" fontId="6" fillId="0" borderId="11" xfId="2" applyFont="1" applyFill="1" applyBorder="1" applyAlignment="1">
      <alignment vertical="center" wrapText="1"/>
    </xf>
    <xf numFmtId="0" fontId="6" fillId="0" borderId="10" xfId="2" applyFont="1" applyFill="1" applyBorder="1" applyAlignment="1">
      <alignment vertical="center" wrapText="1"/>
    </xf>
    <xf numFmtId="0" fontId="2" fillId="0" borderId="10" xfId="2" applyFont="1" applyFill="1" applyBorder="1" applyAlignment="1">
      <alignment vertical="center" wrapText="1"/>
    </xf>
    <xf numFmtId="0" fontId="2" fillId="0" borderId="0" xfId="2" applyFont="1" applyFill="1" applyBorder="1" applyAlignment="1">
      <alignment horizontal="center" vertical="center" wrapText="1"/>
    </xf>
    <xf numFmtId="170" fontId="2" fillId="0" borderId="0" xfId="2" applyNumberFormat="1" applyFont="1" applyFill="1" applyBorder="1" applyAlignment="1">
      <alignment vertical="center" wrapText="1"/>
    </xf>
    <xf numFmtId="0" fontId="6" fillId="0" borderId="0" xfId="2" applyFont="1" applyFill="1" applyBorder="1" applyAlignment="1">
      <alignment horizontal="center" vertical="center" wrapText="1"/>
    </xf>
    <xf numFmtId="0" fontId="6" fillId="0" borderId="0" xfId="2" applyFont="1" applyFill="1" applyBorder="1" applyAlignment="1">
      <alignment vertical="center" wrapText="1"/>
    </xf>
    <xf numFmtId="0" fontId="2" fillId="0" borderId="29" xfId="2" applyFont="1" applyFill="1" applyBorder="1" applyAlignment="1">
      <alignment vertical="center" wrapText="1"/>
    </xf>
    <xf numFmtId="0" fontId="2" fillId="0" borderId="23" xfId="2" applyFont="1" applyFill="1" applyBorder="1" applyAlignment="1">
      <alignment vertical="center" wrapText="1"/>
    </xf>
    <xf numFmtId="0" fontId="2" fillId="0" borderId="9" xfId="2" applyFont="1" applyFill="1" applyBorder="1" applyAlignment="1">
      <alignment vertical="center" wrapText="1"/>
    </xf>
    <xf numFmtId="170" fontId="2" fillId="0" borderId="7" xfId="2" quotePrefix="1" applyNumberFormat="1" applyFont="1" applyFill="1" applyBorder="1" applyAlignment="1">
      <alignment horizontal="center" vertical="center" wrapText="1"/>
    </xf>
  </cellXfs>
  <cellStyles count="7">
    <cellStyle name="Comma 2" xfId="4"/>
    <cellStyle name="Normal" xfId="0" builtinId="0"/>
    <cellStyle name="Normal 2" xfId="1"/>
    <cellStyle name="Normal 2 2" xfId="5"/>
    <cellStyle name="Normal 2 3" xfId="6"/>
    <cellStyle name="Normal 3" xfId="2"/>
    <cellStyle name="Normal_Linkage BS Dec09"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jali/Downloads/BS%20March%2020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pivot"/>
      <sheetName val="CAG Entries"/>
      <sheetName val="Closing Entries"/>
      <sheetName val="Pivot"/>
      <sheetName val="Pivot_Copied"/>
      <sheetName val="Trial(Orig)"/>
      <sheetName val="Trial_balance"/>
      <sheetName val="BS_Project"/>
      <sheetName val="BS_Adj"/>
      <sheetName val="BS_Final"/>
      <sheetName val="BS_Round"/>
      <sheetName val="Notes 13 &amp; 16-Investment"/>
      <sheetName val="BS_Project (Contra)"/>
      <sheetName val="Trial_Adj"/>
      <sheetName val="Trial_Final"/>
      <sheetName val="Annexure_Final"/>
      <sheetName val="Annexure to note 12"/>
      <sheetName val="Project closed during 12-13"/>
      <sheetName val="Email format"/>
      <sheetName val="Non-operational"/>
      <sheetName val="Annexure_Project"/>
      <sheetName val="Trial PL"/>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513">
          <cell r="P1513">
            <v>351116708</v>
          </cell>
          <cell r="Z1513">
            <v>3577683</v>
          </cell>
          <cell r="AA1513">
            <v>2209605</v>
          </cell>
          <cell r="AB1513">
            <v>2583735</v>
          </cell>
          <cell r="AC1513">
            <v>1443605</v>
          </cell>
          <cell r="AD1513">
            <v>24015375</v>
          </cell>
        </row>
        <row r="1537">
          <cell r="Z1537">
            <v>346928</v>
          </cell>
          <cell r="AA1537">
            <v>272741</v>
          </cell>
          <cell r="AB1537">
            <v>618494</v>
          </cell>
          <cell r="AC1537">
            <v>143234</v>
          </cell>
          <cell r="AD1537">
            <v>2771589</v>
          </cell>
        </row>
        <row r="1578">
          <cell r="Z1578">
            <v>0</v>
          </cell>
          <cell r="AA1578">
            <v>0</v>
          </cell>
          <cell r="AB1578">
            <v>0</v>
          </cell>
          <cell r="AC1578">
            <v>0</v>
          </cell>
          <cell r="AD1578">
            <v>0</v>
          </cell>
        </row>
        <row r="1621">
          <cell r="Z1621">
            <v>0</v>
          </cell>
          <cell r="AA1621">
            <v>0</v>
          </cell>
          <cell r="AB1621">
            <v>0</v>
          </cell>
          <cell r="AC1621">
            <v>0</v>
          </cell>
          <cell r="AD1621">
            <v>0</v>
          </cell>
        </row>
        <row r="1622">
          <cell r="Z1622">
            <v>0</v>
          </cell>
          <cell r="AA1622">
            <v>0</v>
          </cell>
          <cell r="AB1622">
            <v>0</v>
          </cell>
          <cell r="AC1622">
            <v>0</v>
          </cell>
          <cell r="AD1622">
            <v>0</v>
          </cell>
        </row>
        <row r="1623">
          <cell r="Z1623">
            <v>0</v>
          </cell>
          <cell r="AA1623">
            <v>0</v>
          </cell>
          <cell r="AB1623">
            <v>0</v>
          </cell>
          <cell r="AC1623">
            <v>0</v>
          </cell>
          <cell r="AD1623">
            <v>0</v>
          </cell>
        </row>
        <row r="1624">
          <cell r="Z1624">
            <v>0</v>
          </cell>
          <cell r="AA1624">
            <v>0</v>
          </cell>
          <cell r="AB1624">
            <v>0</v>
          </cell>
          <cell r="AC1624">
            <v>0</v>
          </cell>
          <cell r="AD1624">
            <v>0</v>
          </cell>
        </row>
        <row r="1625">
          <cell r="Z1625">
            <v>0</v>
          </cell>
          <cell r="AA1625">
            <v>0</v>
          </cell>
          <cell r="AB1625">
            <v>0</v>
          </cell>
          <cell r="AC1625">
            <v>0</v>
          </cell>
          <cell r="AD1625">
            <v>0</v>
          </cell>
        </row>
        <row r="1626">
          <cell r="Z1626">
            <v>0</v>
          </cell>
          <cell r="AA1626">
            <v>0</v>
          </cell>
          <cell r="AB1626">
            <v>0</v>
          </cell>
          <cell r="AC1626">
            <v>0</v>
          </cell>
          <cell r="AD1626">
            <v>0</v>
          </cell>
        </row>
        <row r="1627">
          <cell r="Z1627">
            <v>0</v>
          </cell>
          <cell r="AA1627">
            <v>0</v>
          </cell>
          <cell r="AB1627">
            <v>0</v>
          </cell>
          <cell r="AC1627">
            <v>0</v>
          </cell>
          <cell r="AD1627">
            <v>0</v>
          </cell>
        </row>
        <row r="1628">
          <cell r="Z1628">
            <v>0</v>
          </cell>
          <cell r="AA1628">
            <v>0</v>
          </cell>
          <cell r="AB1628">
            <v>0</v>
          </cell>
          <cell r="AC1628">
            <v>0</v>
          </cell>
          <cell r="AD1628">
            <v>0</v>
          </cell>
        </row>
        <row r="1629">
          <cell r="Z1629">
            <v>0</v>
          </cell>
          <cell r="AA1629">
            <v>0</v>
          </cell>
          <cell r="AB1629">
            <v>0</v>
          </cell>
          <cell r="AC1629">
            <v>0</v>
          </cell>
          <cell r="AD1629">
            <v>0</v>
          </cell>
        </row>
        <row r="1630">
          <cell r="Z1630">
            <v>0</v>
          </cell>
          <cell r="AA1630">
            <v>0</v>
          </cell>
          <cell r="AB1630">
            <v>0</v>
          </cell>
          <cell r="AC1630">
            <v>0</v>
          </cell>
          <cell r="AD1630">
            <v>0</v>
          </cell>
        </row>
        <row r="1647">
          <cell r="Z1647">
            <v>0</v>
          </cell>
          <cell r="AA1647">
            <v>0</v>
          </cell>
          <cell r="AB1647">
            <v>0</v>
          </cell>
          <cell r="AC1647">
            <v>0</v>
          </cell>
          <cell r="AD1647">
            <v>0</v>
          </cell>
        </row>
        <row r="1648">
          <cell r="Z1648">
            <v>0</v>
          </cell>
          <cell r="AA1648">
            <v>0</v>
          </cell>
          <cell r="AB1648">
            <v>0</v>
          </cell>
          <cell r="AC1648">
            <v>0</v>
          </cell>
          <cell r="AD1648">
            <v>0</v>
          </cell>
        </row>
        <row r="1649">
          <cell r="Z1649">
            <v>0</v>
          </cell>
          <cell r="AA1649">
            <v>0</v>
          </cell>
          <cell r="AB1649">
            <v>0</v>
          </cell>
          <cell r="AC1649">
            <v>0</v>
          </cell>
          <cell r="AD1649">
            <v>0</v>
          </cell>
        </row>
        <row r="1650">
          <cell r="Z1650">
            <v>0</v>
          </cell>
          <cell r="AA1650">
            <v>0</v>
          </cell>
          <cell r="AB1650">
            <v>0</v>
          </cell>
          <cell r="AC1650">
            <v>0</v>
          </cell>
          <cell r="AD1650">
            <v>0</v>
          </cell>
        </row>
        <row r="1651">
          <cell r="Z1651">
            <v>0</v>
          </cell>
          <cell r="AA1651">
            <v>0</v>
          </cell>
          <cell r="AB1651">
            <v>0</v>
          </cell>
          <cell r="AC1651">
            <v>0</v>
          </cell>
          <cell r="AD1651">
            <v>0</v>
          </cell>
        </row>
        <row r="1652">
          <cell r="Z1652">
            <v>0</v>
          </cell>
          <cell r="AA1652">
            <v>0</v>
          </cell>
          <cell r="AB1652">
            <v>0</v>
          </cell>
          <cell r="AC1652">
            <v>0</v>
          </cell>
          <cell r="AD1652">
            <v>0</v>
          </cell>
        </row>
        <row r="1665">
          <cell r="Z1665">
            <v>1900039</v>
          </cell>
          <cell r="AA1665">
            <v>9517112</v>
          </cell>
          <cell r="AB1665">
            <v>1474431</v>
          </cell>
          <cell r="AC1665">
            <v>4466049</v>
          </cell>
          <cell r="AD1665">
            <v>4691499</v>
          </cell>
        </row>
        <row r="1700">
          <cell r="Z1700">
            <v>0</v>
          </cell>
          <cell r="AA1700">
            <v>0</v>
          </cell>
          <cell r="AB1700">
            <v>568535</v>
          </cell>
          <cell r="AC1700">
            <v>0</v>
          </cell>
          <cell r="AD1700">
            <v>3524048</v>
          </cell>
        </row>
        <row r="1708">
          <cell r="Z1708">
            <v>315512</v>
          </cell>
          <cell r="AA1708">
            <v>217491</v>
          </cell>
          <cell r="AB1708">
            <v>110685</v>
          </cell>
          <cell r="AC1708">
            <v>233237</v>
          </cell>
          <cell r="AD1708">
            <v>7759646</v>
          </cell>
        </row>
        <row r="1723">
          <cell r="Z1723">
            <v>315562</v>
          </cell>
          <cell r="AA1723">
            <v>2032938</v>
          </cell>
          <cell r="AB1723">
            <v>330579</v>
          </cell>
          <cell r="AC1723">
            <v>301909</v>
          </cell>
          <cell r="AD1723">
            <v>3355360</v>
          </cell>
        </row>
        <row r="1738">
          <cell r="Z1738">
            <v>32425</v>
          </cell>
          <cell r="AA1738">
            <v>1071139</v>
          </cell>
          <cell r="AB1738">
            <v>139098</v>
          </cell>
          <cell r="AC1738">
            <v>130478</v>
          </cell>
          <cell r="AD1738">
            <v>1507316</v>
          </cell>
        </row>
        <row r="1756">
          <cell r="Z1756">
            <v>0</v>
          </cell>
          <cell r="AA1756">
            <v>29472</v>
          </cell>
          <cell r="AB1756">
            <v>32061</v>
          </cell>
          <cell r="AC1756">
            <v>47008</v>
          </cell>
          <cell r="AD1756">
            <v>1038211</v>
          </cell>
        </row>
        <row r="1762">
          <cell r="Z1762">
            <v>7000</v>
          </cell>
          <cell r="AA1762">
            <v>92164</v>
          </cell>
          <cell r="AB1762">
            <v>1132</v>
          </cell>
          <cell r="AC1762">
            <v>7359</v>
          </cell>
          <cell r="AD1762">
            <v>132274</v>
          </cell>
        </row>
        <row r="1766">
          <cell r="Z1766">
            <v>0</v>
          </cell>
          <cell r="AA1766">
            <v>0</v>
          </cell>
          <cell r="AB1766">
            <v>0</v>
          </cell>
          <cell r="AC1766">
            <v>0</v>
          </cell>
          <cell r="AD1766">
            <v>0</v>
          </cell>
        </row>
      </sheetData>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J84"/>
  <sheetViews>
    <sheetView view="pageBreakPreview" zoomScaleNormal="100" zoomScaleSheetLayoutView="100" workbookViewId="0">
      <selection activeCell="O63" sqref="O63"/>
    </sheetView>
  </sheetViews>
  <sheetFormatPr defaultRowHeight="12.75"/>
  <cols>
    <col min="1" max="1" width="2.33203125" customWidth="1"/>
    <col min="2" max="2" width="6.5" style="18" customWidth="1"/>
    <col min="3" max="3" width="5.6640625" customWidth="1"/>
    <col min="4" max="4" width="24.6640625" customWidth="1"/>
    <col min="5" max="5" width="13.83203125" style="3" customWidth="1"/>
    <col min="6" max="10" width="13.83203125" customWidth="1"/>
  </cols>
  <sheetData>
    <row r="1" spans="2:10">
      <c r="I1" s="2" t="s">
        <v>26</v>
      </c>
    </row>
    <row r="2" spans="2:10">
      <c r="I2" s="17" t="s">
        <v>78</v>
      </c>
    </row>
    <row r="3" spans="2:10" ht="39" customHeight="1">
      <c r="B3" s="137" t="s">
        <v>66</v>
      </c>
      <c r="C3" s="137"/>
      <c r="D3" s="137"/>
      <c r="E3" s="137"/>
      <c r="F3" s="137"/>
      <c r="G3" s="137"/>
      <c r="H3" s="137"/>
      <c r="I3" s="137"/>
      <c r="J3" s="137"/>
    </row>
    <row r="4" spans="2:10" ht="8.25" customHeight="1">
      <c r="B4" s="138"/>
      <c r="C4" s="138"/>
      <c r="D4" s="138"/>
      <c r="E4" s="138"/>
      <c r="F4" s="138"/>
      <c r="G4" s="138"/>
      <c r="H4" s="138"/>
      <c r="I4" s="138"/>
      <c r="J4" s="139"/>
    </row>
    <row r="5" spans="2:10" ht="25.5" customHeight="1">
      <c r="B5" s="11"/>
      <c r="C5" s="140" t="s">
        <v>73</v>
      </c>
      <c r="D5" s="141"/>
      <c r="E5" s="14" t="s">
        <v>74</v>
      </c>
      <c r="F5" s="14" t="s">
        <v>75</v>
      </c>
      <c r="G5" s="14" t="s">
        <v>62</v>
      </c>
      <c r="H5" s="14" t="s">
        <v>76</v>
      </c>
      <c r="I5" s="14" t="s">
        <v>63</v>
      </c>
      <c r="J5" s="15" t="s">
        <v>64</v>
      </c>
    </row>
    <row r="6" spans="2:10" ht="20.100000000000001" customHeight="1">
      <c r="B6" s="12">
        <v>1</v>
      </c>
      <c r="C6" s="129" t="s">
        <v>0</v>
      </c>
      <c r="D6" s="129"/>
      <c r="E6" s="4"/>
      <c r="F6" s="134" t="s">
        <v>140</v>
      </c>
      <c r="G6" s="135"/>
      <c r="H6" s="135"/>
      <c r="I6" s="135"/>
      <c r="J6" s="136"/>
    </row>
    <row r="7" spans="2:10" ht="20.100000000000001" customHeight="1">
      <c r="B7" s="12">
        <v>2</v>
      </c>
      <c r="C7" s="129" t="s">
        <v>8</v>
      </c>
      <c r="D7" s="129"/>
      <c r="E7" s="4"/>
      <c r="F7" s="134" t="s">
        <v>141</v>
      </c>
      <c r="G7" s="135"/>
      <c r="H7" s="135"/>
      <c r="I7" s="135"/>
      <c r="J7" s="136"/>
    </row>
    <row r="8" spans="2:10" ht="27" customHeight="1">
      <c r="B8" s="12">
        <v>3</v>
      </c>
      <c r="C8" s="129" t="s">
        <v>10</v>
      </c>
      <c r="D8" s="129"/>
      <c r="E8" s="7" t="s">
        <v>11</v>
      </c>
      <c r="F8" s="142">
        <v>300</v>
      </c>
      <c r="G8" s="143"/>
      <c r="H8" s="143"/>
      <c r="I8" s="143"/>
      <c r="J8" s="144"/>
    </row>
    <row r="9" spans="2:10" s="10" customFormat="1" ht="44.25" customHeight="1">
      <c r="B9" s="12">
        <v>4</v>
      </c>
      <c r="C9" s="132" t="s">
        <v>12</v>
      </c>
      <c r="D9" s="132"/>
      <c r="E9" s="21" t="s">
        <v>13</v>
      </c>
      <c r="F9" s="134" t="s">
        <v>130</v>
      </c>
      <c r="G9" s="135"/>
      <c r="H9" s="135"/>
      <c r="I9" s="135"/>
      <c r="J9" s="136"/>
    </row>
    <row r="10" spans="2:10" ht="20.100000000000001" customHeight="1">
      <c r="B10" s="12">
        <v>5</v>
      </c>
      <c r="C10" s="129" t="s">
        <v>14</v>
      </c>
      <c r="D10" s="129"/>
      <c r="E10" s="4"/>
      <c r="F10" s="134" t="s">
        <v>131</v>
      </c>
      <c r="G10" s="135"/>
      <c r="H10" s="135"/>
      <c r="I10" s="135"/>
      <c r="J10" s="136"/>
    </row>
    <row r="11" spans="2:10" ht="28.5" customHeight="1">
      <c r="B11" s="39">
        <v>6</v>
      </c>
      <c r="C11" s="133" t="s">
        <v>15</v>
      </c>
      <c r="D11" s="133"/>
      <c r="E11" s="40" t="s">
        <v>67</v>
      </c>
      <c r="F11" s="49">
        <v>1.4</v>
      </c>
      <c r="G11" s="49">
        <v>1.4</v>
      </c>
      <c r="H11" s="49">
        <v>1.4</v>
      </c>
      <c r="I11" s="49">
        <v>1.4</v>
      </c>
      <c r="J11" s="49">
        <v>1.4</v>
      </c>
    </row>
    <row r="12" spans="2:10" ht="20.100000000000001" customHeight="1">
      <c r="B12" s="12">
        <v>7</v>
      </c>
      <c r="C12" s="129" t="s">
        <v>16</v>
      </c>
      <c r="D12" s="129"/>
      <c r="E12" s="7" t="s">
        <v>17</v>
      </c>
      <c r="F12" s="24" t="s">
        <v>132</v>
      </c>
      <c r="G12" s="24" t="s">
        <v>136</v>
      </c>
      <c r="H12" s="24" t="s">
        <v>137</v>
      </c>
      <c r="I12" s="24" t="s">
        <v>138</v>
      </c>
      <c r="J12" s="24" t="s">
        <v>139</v>
      </c>
    </row>
    <row r="13" spans="2:10" ht="30" customHeight="1">
      <c r="B13" s="12">
        <v>8</v>
      </c>
      <c r="C13" s="129" t="s">
        <v>18</v>
      </c>
      <c r="D13" s="129"/>
      <c r="E13" s="7" t="s">
        <v>17</v>
      </c>
      <c r="F13" s="59" t="s">
        <v>133</v>
      </c>
      <c r="G13" s="59" t="s">
        <v>133</v>
      </c>
      <c r="H13" s="59" t="s">
        <v>133</v>
      </c>
      <c r="I13" s="59" t="s">
        <v>133</v>
      </c>
      <c r="J13" s="59" t="s">
        <v>133</v>
      </c>
    </row>
    <row r="14" spans="2:10" ht="30" customHeight="1">
      <c r="B14" s="12">
        <v>9</v>
      </c>
      <c r="C14" s="129" t="s">
        <v>19</v>
      </c>
      <c r="D14" s="129"/>
      <c r="E14" s="7" t="s">
        <v>17</v>
      </c>
      <c r="F14" s="59" t="s">
        <v>134</v>
      </c>
      <c r="G14" s="59" t="s">
        <v>134</v>
      </c>
      <c r="H14" s="59" t="s">
        <v>134</v>
      </c>
      <c r="I14" s="59" t="s">
        <v>134</v>
      </c>
      <c r="J14" s="59" t="s">
        <v>134</v>
      </c>
    </row>
    <row r="15" spans="2:10" ht="15" customHeight="1">
      <c r="B15" s="39">
        <v>10</v>
      </c>
      <c r="C15" s="131" t="s">
        <v>20</v>
      </c>
      <c r="D15" s="131"/>
      <c r="E15" s="65" t="s">
        <v>1</v>
      </c>
      <c r="F15" s="48" t="s">
        <v>135</v>
      </c>
      <c r="G15" s="48" t="s">
        <v>135</v>
      </c>
      <c r="H15" s="48" t="s">
        <v>135</v>
      </c>
      <c r="I15" s="48" t="s">
        <v>135</v>
      </c>
      <c r="J15" s="48" t="s">
        <v>135</v>
      </c>
    </row>
    <row r="16" spans="2:10" ht="15" customHeight="1">
      <c r="B16" s="39">
        <v>11</v>
      </c>
      <c r="C16" s="131" t="s">
        <v>21</v>
      </c>
      <c r="D16" s="131"/>
      <c r="E16" s="65" t="s">
        <v>1</v>
      </c>
      <c r="F16" s="48" t="s">
        <v>144</v>
      </c>
      <c r="G16" s="48" t="s">
        <v>144</v>
      </c>
      <c r="H16" s="48" t="s">
        <v>144</v>
      </c>
      <c r="I16" s="48" t="s">
        <v>144</v>
      </c>
      <c r="J16" s="48" t="s">
        <v>144</v>
      </c>
    </row>
    <row r="17" spans="1:10" ht="15" customHeight="1">
      <c r="B17" s="39">
        <v>12</v>
      </c>
      <c r="C17" s="131" t="s">
        <v>22</v>
      </c>
      <c r="D17" s="131"/>
      <c r="E17" s="66"/>
      <c r="F17" s="63"/>
      <c r="G17" s="63"/>
      <c r="H17" s="63"/>
      <c r="I17" s="63"/>
      <c r="J17" s="63"/>
    </row>
    <row r="18" spans="1:10" ht="42.75" customHeight="1">
      <c r="B18" s="67">
        <v>12.1</v>
      </c>
      <c r="C18" s="131" t="s">
        <v>23</v>
      </c>
      <c r="D18" s="131"/>
      <c r="E18" s="65" t="s">
        <v>7</v>
      </c>
      <c r="F18" s="64">
        <v>566.63</v>
      </c>
      <c r="G18" s="64">
        <v>232.77</v>
      </c>
      <c r="H18" s="64">
        <v>65.790000000000006</v>
      </c>
      <c r="I18" s="64">
        <v>178.38</v>
      </c>
      <c r="J18" s="64">
        <v>276.07</v>
      </c>
    </row>
    <row r="19" spans="1:10" ht="42.75" customHeight="1">
      <c r="B19" s="67">
        <v>12.2</v>
      </c>
      <c r="C19" s="131" t="s">
        <v>24</v>
      </c>
      <c r="D19" s="131"/>
      <c r="E19" s="65" t="s">
        <v>7</v>
      </c>
      <c r="F19" s="96">
        <v>0</v>
      </c>
      <c r="G19" s="96">
        <v>0</v>
      </c>
      <c r="H19" s="64">
        <v>23.34</v>
      </c>
      <c r="I19" s="64">
        <v>37.880000000000003</v>
      </c>
      <c r="J19" s="64">
        <v>16.39</v>
      </c>
    </row>
    <row r="20" spans="1:10" ht="15" customHeight="1">
      <c r="B20" s="11"/>
      <c r="C20" s="129" t="s">
        <v>2</v>
      </c>
      <c r="D20" s="129"/>
      <c r="E20" s="4"/>
      <c r="F20" s="60"/>
      <c r="G20" s="60"/>
      <c r="H20" s="60"/>
      <c r="I20" s="60"/>
      <c r="J20" s="60"/>
    </row>
    <row r="21" spans="1:10" ht="15" customHeight="1" thickBot="1">
      <c r="B21" s="12">
        <v>13</v>
      </c>
      <c r="C21" s="129" t="s">
        <v>3</v>
      </c>
      <c r="D21" s="129"/>
      <c r="E21" s="4"/>
      <c r="F21" s="60"/>
      <c r="G21" s="60"/>
      <c r="H21" s="60"/>
      <c r="I21" s="60"/>
      <c r="J21" s="60"/>
    </row>
    <row r="22" spans="1:10" ht="30" customHeight="1">
      <c r="B22" s="13">
        <v>13.1</v>
      </c>
      <c r="C22" s="127" t="s">
        <v>68</v>
      </c>
      <c r="D22" s="127"/>
      <c r="E22" s="7" t="s">
        <v>25</v>
      </c>
      <c r="F22" s="50">
        <v>1433.5</v>
      </c>
      <c r="G22" s="50">
        <v>1396.02</v>
      </c>
      <c r="H22" s="50">
        <v>1498.6910799999998</v>
      </c>
      <c r="I22" s="50">
        <v>1523.9810799999998</v>
      </c>
      <c r="J22" s="51">
        <v>1444.0464999999999</v>
      </c>
    </row>
    <row r="23" spans="1:10" ht="30" customHeight="1">
      <c r="B23" s="13">
        <v>13.2</v>
      </c>
      <c r="C23" s="127" t="s">
        <v>69</v>
      </c>
      <c r="D23" s="127"/>
      <c r="E23" s="7" t="s">
        <v>25</v>
      </c>
      <c r="F23" s="52">
        <v>1430.3364881818131</v>
      </c>
      <c r="G23" s="53">
        <v>1391.8353527272702</v>
      </c>
      <c r="H23" s="52">
        <v>1494.0755027272703</v>
      </c>
      <c r="I23" s="52">
        <v>1518.9711963636348</v>
      </c>
      <c r="J23" s="54">
        <v>1440.2898472727238</v>
      </c>
    </row>
    <row r="24" spans="1:10" ht="30" customHeight="1">
      <c r="B24" s="13">
        <v>13.3</v>
      </c>
      <c r="C24" s="127" t="s">
        <v>70</v>
      </c>
      <c r="D24" s="127"/>
      <c r="E24" s="7" t="s">
        <v>25</v>
      </c>
      <c r="F24" s="52">
        <v>1426.9538524999994</v>
      </c>
      <c r="G24" s="52">
        <v>1390.6602675000001</v>
      </c>
      <c r="H24" s="52">
        <v>1467.7993274999981</v>
      </c>
      <c r="I24" s="52">
        <v>1472.2003424999982</v>
      </c>
      <c r="J24" s="54">
        <v>1391.760357499998</v>
      </c>
    </row>
    <row r="25" spans="1:10" ht="43.5" customHeight="1">
      <c r="B25" s="12">
        <v>14</v>
      </c>
      <c r="C25" s="127" t="s">
        <v>71</v>
      </c>
      <c r="D25" s="127"/>
      <c r="E25" s="7" t="s">
        <v>25</v>
      </c>
      <c r="F25" s="95">
        <v>11.7</v>
      </c>
      <c r="G25" s="55">
        <v>11.67</v>
      </c>
      <c r="H25" s="55">
        <v>12.15118</v>
      </c>
      <c r="I25" s="55">
        <v>12.155904</v>
      </c>
      <c r="J25" s="56">
        <v>12.06339393</v>
      </c>
    </row>
    <row r="26" spans="1:10" ht="30" customHeight="1">
      <c r="B26" s="39">
        <v>15</v>
      </c>
      <c r="C26" s="130" t="s">
        <v>77</v>
      </c>
      <c r="D26" s="130"/>
      <c r="E26" s="65" t="s">
        <v>25</v>
      </c>
      <c r="F26" s="61" t="s">
        <v>129</v>
      </c>
      <c r="G26" s="61" t="s">
        <v>129</v>
      </c>
      <c r="H26" s="61" t="s">
        <v>129</v>
      </c>
      <c r="I26" s="61" t="s">
        <v>129</v>
      </c>
      <c r="J26" s="62" t="s">
        <v>129</v>
      </c>
    </row>
    <row r="27" spans="1:10" ht="30" customHeight="1" thickBot="1">
      <c r="B27" s="12">
        <v>16</v>
      </c>
      <c r="C27" s="127" t="s">
        <v>72</v>
      </c>
      <c r="D27" s="127"/>
      <c r="E27" s="7" t="s">
        <v>11</v>
      </c>
      <c r="F27" s="57">
        <v>290</v>
      </c>
      <c r="G27" s="57">
        <v>288</v>
      </c>
      <c r="H27" s="57">
        <v>283</v>
      </c>
      <c r="I27" s="57">
        <v>283</v>
      </c>
      <c r="J27" s="58">
        <v>289</v>
      </c>
    </row>
    <row r="29" spans="1:10">
      <c r="I29" s="2" t="s">
        <v>26</v>
      </c>
    </row>
    <row r="30" spans="1:10">
      <c r="B30" s="3"/>
      <c r="E30"/>
      <c r="I30" s="2" t="s">
        <v>9</v>
      </c>
    </row>
    <row r="31" spans="1:10">
      <c r="B31" s="3"/>
      <c r="E31"/>
    </row>
    <row r="32" spans="1:10" ht="20.25" customHeight="1">
      <c r="A32" s="16"/>
      <c r="B32" s="9"/>
      <c r="C32" s="126" t="s">
        <v>79</v>
      </c>
      <c r="D32" s="126"/>
      <c r="E32" s="26" t="s">
        <v>74</v>
      </c>
      <c r="F32" s="14" t="s">
        <v>75</v>
      </c>
      <c r="G32" s="14" t="s">
        <v>62</v>
      </c>
      <c r="H32" s="14" t="s">
        <v>76</v>
      </c>
      <c r="I32" s="14" t="s">
        <v>63</v>
      </c>
      <c r="J32" s="15" t="s">
        <v>64</v>
      </c>
    </row>
    <row r="33" spans="1:10" s="10" customFormat="1" ht="30" customHeight="1">
      <c r="A33" s="19"/>
      <c r="B33" s="20">
        <v>17</v>
      </c>
      <c r="C33" s="128" t="s">
        <v>27</v>
      </c>
      <c r="D33" s="128"/>
      <c r="E33" s="21"/>
      <c r="F33" s="21"/>
      <c r="G33" s="21"/>
      <c r="H33" s="21"/>
      <c r="I33" s="21"/>
      <c r="J33" s="21"/>
    </row>
    <row r="34" spans="1:10" s="10" customFormat="1" ht="30" customHeight="1">
      <c r="A34" s="22"/>
      <c r="B34" s="23">
        <v>17.100000000000001</v>
      </c>
      <c r="C34" s="128" t="s">
        <v>28</v>
      </c>
      <c r="D34" s="128"/>
      <c r="E34" s="24" t="s">
        <v>4</v>
      </c>
      <c r="F34" s="47">
        <v>51.185393518513592</v>
      </c>
      <c r="G34" s="47">
        <v>55.442129629613191</v>
      </c>
      <c r="H34" s="47">
        <v>60.262465277764967</v>
      </c>
      <c r="I34" s="47">
        <v>58.888194444442668</v>
      </c>
      <c r="J34" s="47">
        <v>44.452083333328318</v>
      </c>
    </row>
    <row r="35" spans="1:10" s="10" customFormat="1" ht="30" customHeight="1">
      <c r="A35" s="22"/>
      <c r="B35" s="23">
        <v>17.2</v>
      </c>
      <c r="C35" s="128" t="s">
        <v>29</v>
      </c>
      <c r="D35" s="128"/>
      <c r="E35" s="24" t="s">
        <v>4</v>
      </c>
      <c r="F35" s="47">
        <v>9.8161458333124756</v>
      </c>
      <c r="G35" s="47">
        <v>1.8692592592560686</v>
      </c>
      <c r="H35" s="47">
        <v>4.3915393518550747</v>
      </c>
      <c r="I35" s="47">
        <v>15.814583333333333</v>
      </c>
      <c r="J35" s="47">
        <v>0.72152777777777788</v>
      </c>
    </row>
    <row r="36" spans="1:10" s="10" customFormat="1" ht="30" customHeight="1">
      <c r="A36" s="19"/>
      <c r="B36" s="68">
        <v>18</v>
      </c>
      <c r="C36" s="125" t="s">
        <v>5</v>
      </c>
      <c r="D36" s="125"/>
      <c r="E36" s="48" t="s">
        <v>7</v>
      </c>
      <c r="F36" s="64">
        <v>113.73</v>
      </c>
      <c r="G36" s="64">
        <v>329.36</v>
      </c>
      <c r="H36" s="64">
        <v>265.27999999999997</v>
      </c>
      <c r="I36" s="64">
        <v>263.42</v>
      </c>
      <c r="J36" s="64">
        <v>115.75</v>
      </c>
    </row>
    <row r="37" spans="1:10" s="10" customFormat="1" ht="30" customHeight="1">
      <c r="A37" s="19"/>
      <c r="B37" s="68">
        <v>19</v>
      </c>
      <c r="C37" s="125" t="s">
        <v>6</v>
      </c>
      <c r="D37" s="125"/>
      <c r="E37" s="48" t="s">
        <v>7</v>
      </c>
      <c r="F37" s="48">
        <v>141.11000000000001</v>
      </c>
      <c r="G37" s="48">
        <v>150.31</v>
      </c>
      <c r="H37" s="48">
        <v>141.16</v>
      </c>
      <c r="I37" s="48">
        <v>159.44</v>
      </c>
      <c r="J37" s="48">
        <v>176.62</v>
      </c>
    </row>
    <row r="39" spans="1:10" ht="15" customHeight="1">
      <c r="B39" s="102" t="s">
        <v>80</v>
      </c>
      <c r="C39" s="102"/>
      <c r="D39" s="102"/>
      <c r="E39" s="102"/>
      <c r="F39" s="102"/>
      <c r="G39" s="102"/>
      <c r="H39" s="102"/>
      <c r="I39" s="102"/>
      <c r="J39" s="102"/>
    </row>
    <row r="40" spans="1:10" ht="15" customHeight="1">
      <c r="B40" s="30"/>
      <c r="C40" s="30"/>
      <c r="D40" s="30"/>
      <c r="E40" s="30"/>
      <c r="F40" s="30"/>
      <c r="G40" s="30"/>
      <c r="H40" s="30"/>
      <c r="I40" s="30"/>
      <c r="J40" s="30"/>
    </row>
    <row r="41" spans="1:10" ht="38.25" customHeight="1">
      <c r="B41" s="126" t="s">
        <v>84</v>
      </c>
      <c r="C41" s="126"/>
      <c r="D41" s="15" t="s">
        <v>79</v>
      </c>
      <c r="E41" s="123" t="s">
        <v>65</v>
      </c>
      <c r="F41" s="124"/>
      <c r="G41" s="15" t="s">
        <v>84</v>
      </c>
      <c r="H41" s="15" t="s">
        <v>79</v>
      </c>
      <c r="I41" s="126" t="s">
        <v>65</v>
      </c>
      <c r="J41" s="126"/>
    </row>
    <row r="42" spans="1:10" ht="15" customHeight="1">
      <c r="B42" s="120" t="s">
        <v>30</v>
      </c>
      <c r="C42" s="120"/>
      <c r="D42" s="31" t="s">
        <v>31</v>
      </c>
      <c r="E42" s="113">
        <v>62.87</v>
      </c>
      <c r="F42" s="114"/>
      <c r="G42" s="5" t="s">
        <v>32</v>
      </c>
      <c r="H42" s="5" t="s">
        <v>31</v>
      </c>
      <c r="I42" s="113">
        <v>26.06</v>
      </c>
      <c r="J42" s="114"/>
    </row>
    <row r="43" spans="1:10" ht="15" customHeight="1">
      <c r="B43" s="120"/>
      <c r="C43" s="120"/>
      <c r="D43" s="31" t="s">
        <v>33</v>
      </c>
      <c r="E43" s="113">
        <v>63.24</v>
      </c>
      <c r="F43" s="114">
        <v>63.24</v>
      </c>
      <c r="G43" s="6"/>
      <c r="H43" s="5" t="s">
        <v>33</v>
      </c>
      <c r="I43" s="113">
        <v>20.61</v>
      </c>
      <c r="J43" s="114">
        <v>20.61</v>
      </c>
    </row>
    <row r="44" spans="1:10" ht="15" customHeight="1">
      <c r="B44" s="120"/>
      <c r="C44" s="120"/>
      <c r="D44" s="31" t="s">
        <v>34</v>
      </c>
      <c r="E44" s="113">
        <v>62.54</v>
      </c>
      <c r="F44" s="114">
        <v>62.54</v>
      </c>
      <c r="G44" s="6"/>
      <c r="H44" s="5" t="s">
        <v>35</v>
      </c>
      <c r="I44" s="113">
        <v>23.28</v>
      </c>
      <c r="J44" s="114">
        <v>23.28</v>
      </c>
    </row>
    <row r="45" spans="1:10" ht="15" customHeight="1">
      <c r="B45" s="120" t="s">
        <v>36</v>
      </c>
      <c r="C45" s="120"/>
      <c r="D45" s="31" t="s">
        <v>31</v>
      </c>
      <c r="E45" s="113">
        <v>68.400000000000006</v>
      </c>
      <c r="F45" s="114">
        <v>68.400000000000006</v>
      </c>
      <c r="G45" s="5" t="s">
        <v>37</v>
      </c>
      <c r="H45" s="5" t="s">
        <v>31</v>
      </c>
      <c r="I45" s="113">
        <v>18.190000000000001</v>
      </c>
      <c r="J45" s="114">
        <v>18.190000000000001</v>
      </c>
    </row>
    <row r="46" spans="1:10" ht="15" customHeight="1">
      <c r="B46" s="120"/>
      <c r="C46" s="120"/>
      <c r="D46" s="31" t="s">
        <v>33</v>
      </c>
      <c r="E46" s="113">
        <v>68.400000000000006</v>
      </c>
      <c r="F46" s="114">
        <v>68.400000000000006</v>
      </c>
      <c r="G46" s="6"/>
      <c r="H46" s="5" t="s">
        <v>33</v>
      </c>
      <c r="I46" s="113">
        <v>15.84</v>
      </c>
      <c r="J46" s="114">
        <v>15.84</v>
      </c>
    </row>
    <row r="47" spans="1:10" ht="15" customHeight="1">
      <c r="B47" s="120"/>
      <c r="C47" s="120"/>
      <c r="D47" s="31" t="s">
        <v>35</v>
      </c>
      <c r="E47" s="113">
        <v>75.239999999999995</v>
      </c>
      <c r="F47" s="114">
        <v>75.239999999999995</v>
      </c>
      <c r="G47" s="6"/>
      <c r="H47" s="5" t="s">
        <v>34</v>
      </c>
      <c r="I47" s="113">
        <v>14.95</v>
      </c>
      <c r="J47" s="114">
        <v>14.95</v>
      </c>
    </row>
    <row r="48" spans="1:10" ht="15" customHeight="1">
      <c r="B48" s="120" t="s">
        <v>38</v>
      </c>
      <c r="C48" s="120"/>
      <c r="D48" s="31" t="s">
        <v>31</v>
      </c>
      <c r="E48" s="113">
        <v>40.19</v>
      </c>
      <c r="F48" s="114">
        <v>40.19</v>
      </c>
      <c r="G48" s="5" t="s">
        <v>39</v>
      </c>
      <c r="H48" s="5" t="s">
        <v>31</v>
      </c>
      <c r="I48" s="113">
        <v>13</v>
      </c>
      <c r="J48" s="114">
        <v>13</v>
      </c>
    </row>
    <row r="49" spans="2:10" ht="15" customHeight="1">
      <c r="B49" s="120"/>
      <c r="C49" s="120"/>
      <c r="D49" s="31" t="s">
        <v>33</v>
      </c>
      <c r="E49" s="113">
        <v>51.01</v>
      </c>
      <c r="F49" s="114">
        <v>51.01</v>
      </c>
      <c r="G49" s="6"/>
      <c r="H49" s="5" t="s">
        <v>33</v>
      </c>
      <c r="I49" s="113">
        <v>12.78</v>
      </c>
      <c r="J49" s="114">
        <v>12.78</v>
      </c>
    </row>
    <row r="50" spans="2:10" ht="15" customHeight="1">
      <c r="B50" s="120"/>
      <c r="C50" s="120"/>
      <c r="D50" s="31" t="s">
        <v>34</v>
      </c>
      <c r="E50" s="113">
        <v>58.11</v>
      </c>
      <c r="F50" s="114">
        <v>58.11</v>
      </c>
      <c r="G50" s="6"/>
      <c r="H50" s="5" t="s">
        <v>35</v>
      </c>
      <c r="I50" s="113">
        <v>13.77</v>
      </c>
      <c r="J50" s="114">
        <v>13.77</v>
      </c>
    </row>
    <row r="51" spans="2:10" ht="15" customHeight="1">
      <c r="B51" s="120" t="s">
        <v>40</v>
      </c>
      <c r="C51" s="120"/>
      <c r="D51" s="31" t="s">
        <v>31</v>
      </c>
      <c r="E51" s="113">
        <v>68.400000000000006</v>
      </c>
      <c r="F51" s="114">
        <v>68.400000000000006</v>
      </c>
      <c r="G51" s="5" t="s">
        <v>41</v>
      </c>
      <c r="H51" s="5" t="s">
        <v>31</v>
      </c>
      <c r="I51" s="113">
        <v>12.61</v>
      </c>
      <c r="J51" s="114">
        <v>12.61</v>
      </c>
    </row>
    <row r="52" spans="2:10" ht="15" customHeight="1">
      <c r="B52" s="120"/>
      <c r="C52" s="120"/>
      <c r="D52" s="31" t="s">
        <v>33</v>
      </c>
      <c r="E52" s="113">
        <v>68.400000000000006</v>
      </c>
      <c r="F52" s="114">
        <v>68.400000000000006</v>
      </c>
      <c r="G52" s="6"/>
      <c r="H52" s="5" t="s">
        <v>33</v>
      </c>
      <c r="I52" s="113">
        <v>12.36</v>
      </c>
      <c r="J52" s="114">
        <v>12.36</v>
      </c>
    </row>
    <row r="53" spans="2:10" ht="15" customHeight="1">
      <c r="B53" s="120"/>
      <c r="C53" s="120"/>
      <c r="D53" s="31" t="s">
        <v>35</v>
      </c>
      <c r="E53" s="113">
        <v>75.239999999999995</v>
      </c>
      <c r="F53" s="114">
        <v>75.239999999999995</v>
      </c>
      <c r="G53" s="6"/>
      <c r="H53" s="5" t="s">
        <v>35</v>
      </c>
      <c r="I53" s="113">
        <v>14.32</v>
      </c>
      <c r="J53" s="114">
        <v>14.32</v>
      </c>
    </row>
    <row r="54" spans="2:10" ht="15" customHeight="1">
      <c r="B54" s="120" t="s">
        <v>42</v>
      </c>
      <c r="C54" s="120"/>
      <c r="D54" s="31" t="s">
        <v>31</v>
      </c>
      <c r="E54" s="113">
        <v>68.400000000000006</v>
      </c>
      <c r="F54" s="114">
        <v>68.400000000000006</v>
      </c>
      <c r="G54" s="5" t="s">
        <v>43</v>
      </c>
      <c r="H54" s="5" t="s">
        <v>31</v>
      </c>
      <c r="I54" s="113">
        <v>15.48</v>
      </c>
      <c r="J54" s="114">
        <v>15.48</v>
      </c>
    </row>
    <row r="55" spans="2:10" ht="15" customHeight="1">
      <c r="B55" s="120"/>
      <c r="C55" s="120"/>
      <c r="D55" s="31" t="s">
        <v>33</v>
      </c>
      <c r="E55" s="113">
        <v>68.400000000000006</v>
      </c>
      <c r="F55" s="114">
        <v>68.400000000000006</v>
      </c>
      <c r="G55" s="6"/>
      <c r="H55" s="5" t="s">
        <v>33</v>
      </c>
      <c r="I55" s="113">
        <v>20.83</v>
      </c>
      <c r="J55" s="114">
        <v>20.83</v>
      </c>
    </row>
    <row r="56" spans="2:10" ht="15" customHeight="1">
      <c r="B56" s="120"/>
      <c r="C56" s="120"/>
      <c r="D56" s="31" t="s">
        <v>35</v>
      </c>
      <c r="E56" s="113">
        <v>75.239999999999995</v>
      </c>
      <c r="F56" s="114">
        <v>75.239999999999995</v>
      </c>
      <c r="G56" s="6"/>
      <c r="H56" s="5" t="s">
        <v>44</v>
      </c>
      <c r="I56" s="113">
        <v>20.12</v>
      </c>
      <c r="J56" s="114">
        <v>20.12</v>
      </c>
    </row>
    <row r="57" spans="2:10" ht="15" customHeight="1">
      <c r="B57" s="120" t="s">
        <v>45</v>
      </c>
      <c r="C57" s="120"/>
      <c r="D57" s="31" t="s">
        <v>31</v>
      </c>
      <c r="E57" s="113">
        <v>68.400000000000006</v>
      </c>
      <c r="F57" s="114">
        <v>68.400000000000006</v>
      </c>
      <c r="G57" s="5" t="s">
        <v>46</v>
      </c>
      <c r="H57" s="5" t="s">
        <v>31</v>
      </c>
      <c r="I57" s="113">
        <v>30.14</v>
      </c>
      <c r="J57" s="114">
        <v>30.14</v>
      </c>
    </row>
    <row r="58" spans="2:10" ht="15" customHeight="1">
      <c r="B58" s="117"/>
      <c r="C58" s="118"/>
      <c r="D58" s="31" t="s">
        <v>33</v>
      </c>
      <c r="E58" s="113">
        <v>49.33</v>
      </c>
      <c r="F58" s="114">
        <v>49.33</v>
      </c>
      <c r="G58" s="6"/>
      <c r="H58" s="5" t="s">
        <v>33</v>
      </c>
      <c r="I58" s="113">
        <v>35.15</v>
      </c>
      <c r="J58" s="114">
        <v>35.15</v>
      </c>
    </row>
    <row r="59" spans="2:10" ht="15" customHeight="1">
      <c r="B59" s="117"/>
      <c r="C59" s="118"/>
      <c r="D59" s="31" t="s">
        <v>34</v>
      </c>
      <c r="E59" s="113">
        <v>34.5</v>
      </c>
      <c r="F59" s="114">
        <v>34.5</v>
      </c>
      <c r="G59" s="6"/>
      <c r="H59" s="5" t="s">
        <v>35</v>
      </c>
      <c r="I59" s="113">
        <v>54.09</v>
      </c>
      <c r="J59" s="114">
        <v>54.09</v>
      </c>
    </row>
    <row r="60" spans="2:10" ht="15" customHeight="1">
      <c r="B60" s="119"/>
      <c r="C60" s="119"/>
      <c r="D60" s="27"/>
      <c r="E60" s="121"/>
      <c r="F60" s="122"/>
      <c r="G60" s="8" t="s">
        <v>47</v>
      </c>
      <c r="H60" s="6"/>
      <c r="I60" s="115">
        <f>SUM(E42:E59,I42:I59)</f>
        <v>1499.8899999999994</v>
      </c>
      <c r="J60" s="116"/>
    </row>
    <row r="61" spans="2:10" ht="15">
      <c r="C61" s="18"/>
      <c r="E61" s="28"/>
      <c r="F61" s="28"/>
      <c r="G61" s="29"/>
      <c r="H61" s="25"/>
      <c r="I61" s="28"/>
      <c r="J61" s="28"/>
    </row>
    <row r="62" spans="2:10" ht="52.5" customHeight="1">
      <c r="B62" s="112" t="s">
        <v>81</v>
      </c>
      <c r="C62" s="112"/>
      <c r="D62" s="112"/>
      <c r="E62" s="112"/>
      <c r="F62" s="112"/>
      <c r="G62" s="112"/>
      <c r="H62" s="112"/>
      <c r="I62" s="112"/>
      <c r="J62" s="112"/>
    </row>
    <row r="63" spans="2:10" ht="50.25" customHeight="1">
      <c r="B63" s="111" t="s">
        <v>84</v>
      </c>
      <c r="C63" s="111"/>
      <c r="D63" s="108" t="s">
        <v>82</v>
      </c>
      <c r="E63" s="109"/>
      <c r="F63" s="110"/>
      <c r="G63" s="108" t="s">
        <v>83</v>
      </c>
      <c r="H63" s="109"/>
      <c r="I63" s="109"/>
      <c r="J63" s="110"/>
    </row>
    <row r="64" spans="2:10" ht="15" customHeight="1">
      <c r="B64" s="107" t="s">
        <v>30</v>
      </c>
      <c r="C64" s="107"/>
      <c r="D64" s="104">
        <f>300*0.988</f>
        <v>296.39999999999998</v>
      </c>
      <c r="E64" s="105"/>
      <c r="F64" s="106"/>
      <c r="G64" s="97"/>
      <c r="H64" s="98">
        <v>300.95553333333345</v>
      </c>
      <c r="I64" s="99"/>
      <c r="J64" s="69"/>
    </row>
    <row r="65" spans="2:10" ht="15" customHeight="1">
      <c r="B65" s="107" t="s">
        <v>36</v>
      </c>
      <c r="C65" s="107"/>
      <c r="D65" s="104">
        <f t="shared" ref="D65:D75" si="0">300*0.988</f>
        <v>296.39999999999998</v>
      </c>
      <c r="E65" s="105"/>
      <c r="F65" s="106"/>
      <c r="G65" s="97"/>
      <c r="H65" s="98">
        <v>300.36129032258066</v>
      </c>
      <c r="I65" s="99"/>
      <c r="J65" s="69"/>
    </row>
    <row r="66" spans="2:10" ht="15" customHeight="1">
      <c r="B66" s="107" t="s">
        <v>38</v>
      </c>
      <c r="C66" s="107"/>
      <c r="D66" s="104">
        <f t="shared" si="0"/>
        <v>296.39999999999998</v>
      </c>
      <c r="E66" s="105"/>
      <c r="F66" s="106"/>
      <c r="G66" s="97"/>
      <c r="H66" s="98">
        <v>297.02833333333348</v>
      </c>
      <c r="I66" s="99"/>
      <c r="J66" s="69"/>
    </row>
    <row r="67" spans="2:10" ht="15" customHeight="1">
      <c r="B67" s="107" t="s">
        <v>40</v>
      </c>
      <c r="C67" s="107"/>
      <c r="D67" s="104">
        <f t="shared" si="0"/>
        <v>296.39999999999998</v>
      </c>
      <c r="E67" s="105"/>
      <c r="F67" s="106"/>
      <c r="G67" s="97"/>
      <c r="H67" s="98">
        <v>295.60909677419363</v>
      </c>
      <c r="I67" s="99"/>
      <c r="J67" s="69"/>
    </row>
    <row r="68" spans="2:10" ht="15" customHeight="1">
      <c r="B68" s="107" t="s">
        <v>42</v>
      </c>
      <c r="C68" s="107"/>
      <c r="D68" s="104">
        <f t="shared" si="0"/>
        <v>296.39999999999998</v>
      </c>
      <c r="E68" s="105"/>
      <c r="F68" s="106"/>
      <c r="G68" s="97"/>
      <c r="H68" s="98">
        <v>295.34600000000006</v>
      </c>
      <c r="I68" s="99"/>
      <c r="J68" s="69"/>
    </row>
    <row r="69" spans="2:10" ht="15" customHeight="1">
      <c r="B69" s="107" t="s">
        <v>45</v>
      </c>
      <c r="C69" s="107"/>
      <c r="D69" s="104">
        <f t="shared" si="0"/>
        <v>296.39999999999998</v>
      </c>
      <c r="E69" s="105"/>
      <c r="F69" s="106"/>
      <c r="G69" s="97"/>
      <c r="H69" s="98">
        <v>297.84611111111116</v>
      </c>
      <c r="I69" s="99"/>
      <c r="J69" s="69"/>
    </row>
    <row r="70" spans="2:10" ht="15" customHeight="1">
      <c r="B70" s="107" t="s">
        <v>32</v>
      </c>
      <c r="C70" s="107"/>
      <c r="D70" s="104">
        <f t="shared" si="0"/>
        <v>296.39999999999998</v>
      </c>
      <c r="E70" s="105"/>
      <c r="F70" s="106"/>
      <c r="G70" s="97"/>
      <c r="H70" s="98">
        <v>299.44840860215061</v>
      </c>
      <c r="I70" s="99"/>
      <c r="J70" s="69"/>
    </row>
    <row r="71" spans="2:10" ht="15" customHeight="1">
      <c r="B71" s="107" t="s">
        <v>37</v>
      </c>
      <c r="C71" s="107"/>
      <c r="D71" s="104">
        <f t="shared" si="0"/>
        <v>296.39999999999998</v>
      </c>
      <c r="E71" s="105"/>
      <c r="F71" s="106"/>
      <c r="G71" s="97"/>
      <c r="H71" s="98">
        <v>264.82439999999997</v>
      </c>
      <c r="I71" s="99"/>
      <c r="J71" s="69"/>
    </row>
    <row r="72" spans="2:10" ht="15" customHeight="1">
      <c r="B72" s="107" t="s">
        <v>39</v>
      </c>
      <c r="C72" s="107"/>
      <c r="D72" s="104">
        <f t="shared" si="0"/>
        <v>296.39999999999998</v>
      </c>
      <c r="E72" s="105"/>
      <c r="F72" s="106"/>
      <c r="G72" s="97"/>
      <c r="H72" s="98">
        <v>273.0709892473119</v>
      </c>
      <c r="I72" s="99"/>
      <c r="J72" s="69"/>
    </row>
    <row r="73" spans="2:10" ht="15" customHeight="1">
      <c r="B73" s="107" t="s">
        <v>41</v>
      </c>
      <c r="C73" s="107"/>
      <c r="D73" s="104">
        <f t="shared" si="0"/>
        <v>296.39999999999998</v>
      </c>
      <c r="E73" s="105"/>
      <c r="F73" s="106"/>
      <c r="G73" s="97"/>
      <c r="H73" s="98">
        <v>276.40006451612908</v>
      </c>
      <c r="I73" s="99"/>
      <c r="J73" s="69"/>
    </row>
    <row r="74" spans="2:10" ht="15" customHeight="1">
      <c r="B74" s="107" t="s">
        <v>43</v>
      </c>
      <c r="C74" s="107"/>
      <c r="D74" s="104">
        <f t="shared" si="0"/>
        <v>296.39999999999998</v>
      </c>
      <c r="E74" s="105"/>
      <c r="F74" s="106"/>
      <c r="G74" s="97"/>
      <c r="H74" s="98">
        <v>229.07857142857137</v>
      </c>
      <c r="I74" s="99"/>
      <c r="J74" s="69"/>
    </row>
    <row r="75" spans="2:10" ht="15" customHeight="1">
      <c r="B75" s="107" t="s">
        <v>46</v>
      </c>
      <c r="C75" s="107"/>
      <c r="D75" s="104">
        <f t="shared" si="0"/>
        <v>296.39999999999998</v>
      </c>
      <c r="E75" s="105"/>
      <c r="F75" s="106"/>
      <c r="G75" s="97"/>
      <c r="H75" s="98">
        <v>297.57845161290328</v>
      </c>
      <c r="I75" s="99"/>
      <c r="J75" s="69"/>
    </row>
    <row r="78" spans="2:10" ht="15">
      <c r="I78" s="33" t="s">
        <v>88</v>
      </c>
    </row>
    <row r="79" spans="2:10" ht="15">
      <c r="I79" s="33" t="s">
        <v>89</v>
      </c>
    </row>
    <row r="80" spans="2:10" ht="15">
      <c r="I80" s="33"/>
    </row>
    <row r="81" spans="2:10" ht="30.75" customHeight="1">
      <c r="B81" s="32">
        <v>1</v>
      </c>
      <c r="C81" s="103" t="s">
        <v>87</v>
      </c>
      <c r="D81" s="103"/>
      <c r="E81" s="103"/>
      <c r="F81" s="103"/>
      <c r="G81" s="103"/>
      <c r="H81" s="103"/>
      <c r="I81" s="103"/>
      <c r="J81" s="103"/>
    </row>
    <row r="82" spans="2:10" ht="32.25" customHeight="1">
      <c r="B82" s="32">
        <v>2</v>
      </c>
      <c r="C82" s="103" t="s">
        <v>85</v>
      </c>
      <c r="D82" s="103"/>
      <c r="E82" s="103"/>
      <c r="F82" s="103"/>
      <c r="G82" s="103"/>
      <c r="H82" s="103"/>
      <c r="I82" s="103"/>
      <c r="J82" s="103"/>
    </row>
    <row r="83" spans="2:10" ht="31.5" customHeight="1">
      <c r="B83" s="32">
        <v>3</v>
      </c>
      <c r="C83" s="103" t="s">
        <v>86</v>
      </c>
      <c r="D83" s="103"/>
      <c r="E83" s="103"/>
      <c r="F83" s="103"/>
      <c r="G83" s="103"/>
      <c r="H83" s="103"/>
      <c r="I83" s="103"/>
      <c r="J83" s="103"/>
    </row>
    <row r="84" spans="2:10" ht="15">
      <c r="B84" s="1"/>
    </row>
  </sheetData>
  <mergeCells count="128">
    <mergeCell ref="F10:J10"/>
    <mergeCell ref="F9:J9"/>
    <mergeCell ref="B3:J3"/>
    <mergeCell ref="B4:J4"/>
    <mergeCell ref="C5:D5"/>
    <mergeCell ref="C6:D6"/>
    <mergeCell ref="C7:D7"/>
    <mergeCell ref="C8:D8"/>
    <mergeCell ref="F6:J6"/>
    <mergeCell ref="F7:J7"/>
    <mergeCell ref="F8:J8"/>
    <mergeCell ref="C15:D15"/>
    <mergeCell ref="C16:D16"/>
    <mergeCell ref="C17:D17"/>
    <mergeCell ref="C18:D18"/>
    <mergeCell ref="C19:D19"/>
    <mergeCell ref="C20:D20"/>
    <mergeCell ref="C9:D9"/>
    <mergeCell ref="C10:D10"/>
    <mergeCell ref="C11:D11"/>
    <mergeCell ref="C12:D12"/>
    <mergeCell ref="C13:D13"/>
    <mergeCell ref="C14:D14"/>
    <mergeCell ref="C27:D27"/>
    <mergeCell ref="C32:D32"/>
    <mergeCell ref="C33:D33"/>
    <mergeCell ref="C34:D34"/>
    <mergeCell ref="C35:D35"/>
    <mergeCell ref="C36:D36"/>
    <mergeCell ref="C21:D21"/>
    <mergeCell ref="C22:D22"/>
    <mergeCell ref="C23:D23"/>
    <mergeCell ref="C24:D24"/>
    <mergeCell ref="C25:D25"/>
    <mergeCell ref="C26:D26"/>
    <mergeCell ref="I48:J48"/>
    <mergeCell ref="I49:J49"/>
    <mergeCell ref="I50:J50"/>
    <mergeCell ref="I51:J51"/>
    <mergeCell ref="I52:J52"/>
    <mergeCell ref="I53:J53"/>
    <mergeCell ref="C37:D37"/>
    <mergeCell ref="B41:C41"/>
    <mergeCell ref="B42:C42"/>
    <mergeCell ref="B43:C43"/>
    <mergeCell ref="B44:C44"/>
    <mergeCell ref="B45:C45"/>
    <mergeCell ref="E48:F48"/>
    <mergeCell ref="E49:F49"/>
    <mergeCell ref="B52:C52"/>
    <mergeCell ref="B53:C53"/>
    <mergeCell ref="B46:C46"/>
    <mergeCell ref="B47:C47"/>
    <mergeCell ref="B48:C48"/>
    <mergeCell ref="B49:C49"/>
    <mergeCell ref="B50:C50"/>
    <mergeCell ref="B51:C51"/>
    <mergeCell ref="I41:J41"/>
    <mergeCell ref="I42:J42"/>
    <mergeCell ref="I43:J43"/>
    <mergeCell ref="I44:J44"/>
    <mergeCell ref="I45:J45"/>
    <mergeCell ref="I46:J46"/>
    <mergeCell ref="I47:J47"/>
    <mergeCell ref="E41:F41"/>
    <mergeCell ref="E42:F42"/>
    <mergeCell ref="E43:F43"/>
    <mergeCell ref="E44:F44"/>
    <mergeCell ref="E45:F45"/>
    <mergeCell ref="E46:F46"/>
    <mergeCell ref="E47:F47"/>
    <mergeCell ref="B54:C54"/>
    <mergeCell ref="B55:C55"/>
    <mergeCell ref="B56:C56"/>
    <mergeCell ref="B57:C57"/>
    <mergeCell ref="E56:F56"/>
    <mergeCell ref="E57:F57"/>
    <mergeCell ref="E58:F58"/>
    <mergeCell ref="E59:F59"/>
    <mergeCell ref="E60:F60"/>
    <mergeCell ref="B74:C74"/>
    <mergeCell ref="B63:C63"/>
    <mergeCell ref="B64:C64"/>
    <mergeCell ref="B65:C65"/>
    <mergeCell ref="B66:C66"/>
    <mergeCell ref="B67:C67"/>
    <mergeCell ref="B68:C68"/>
    <mergeCell ref="B62:J62"/>
    <mergeCell ref="E50:F50"/>
    <mergeCell ref="E51:F51"/>
    <mergeCell ref="E52:F52"/>
    <mergeCell ref="E53:F53"/>
    <mergeCell ref="E54:F54"/>
    <mergeCell ref="E55:F55"/>
    <mergeCell ref="I60:J60"/>
    <mergeCell ref="I54:J54"/>
    <mergeCell ref="I55:J55"/>
    <mergeCell ref="I56:J56"/>
    <mergeCell ref="I57:J57"/>
    <mergeCell ref="I58:J58"/>
    <mergeCell ref="I59:J59"/>
    <mergeCell ref="B58:C58"/>
    <mergeCell ref="B59:C59"/>
    <mergeCell ref="B60:C60"/>
    <mergeCell ref="B39:J39"/>
    <mergeCell ref="C81:J81"/>
    <mergeCell ref="C82:J82"/>
    <mergeCell ref="C83:J83"/>
    <mergeCell ref="D71:F71"/>
    <mergeCell ref="D72:F72"/>
    <mergeCell ref="D73:F73"/>
    <mergeCell ref="D74:F74"/>
    <mergeCell ref="D75:F75"/>
    <mergeCell ref="B75:C75"/>
    <mergeCell ref="D63:F63"/>
    <mergeCell ref="G63:J63"/>
    <mergeCell ref="D64:F64"/>
    <mergeCell ref="D65:F65"/>
    <mergeCell ref="D66:F66"/>
    <mergeCell ref="D67:F67"/>
    <mergeCell ref="D68:F68"/>
    <mergeCell ref="D69:F69"/>
    <mergeCell ref="D70:F70"/>
    <mergeCell ref="B69:C69"/>
    <mergeCell ref="B70:C70"/>
    <mergeCell ref="B71:C71"/>
    <mergeCell ref="B72:C72"/>
    <mergeCell ref="B73:C73"/>
  </mergeCells>
  <dataValidations count="1">
    <dataValidation allowBlank="1" showErrorMessage="1" sqref="F43:F59 E42:E59 I42:I59 J43:J59"/>
  </dataValidations>
  <pageMargins left="0.38" right="0.17" top="0.53" bottom="0.55000000000000004" header="0.3" footer="0.3"/>
  <pageSetup paperSize="9" scale="86" orientation="portrait" r:id="rId1"/>
  <rowBreaks count="2" manualBreakCount="2">
    <brk id="28" max="16383" man="1"/>
    <brk id="76"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zoomScaleNormal="100" zoomScaleSheetLayoutView="100" workbookViewId="0">
      <selection activeCell="P7" sqref="P7"/>
    </sheetView>
  </sheetViews>
  <sheetFormatPr defaultRowHeight="12.75"/>
  <cols>
    <col min="1" max="1" width="16.83203125" customWidth="1"/>
    <col min="2" max="6" width="12.83203125" style="3" customWidth="1"/>
    <col min="7" max="7" width="23.5" customWidth="1"/>
  </cols>
  <sheetData>
    <row r="2" spans="1:9" ht="15.75">
      <c r="G2" s="3" t="s">
        <v>48</v>
      </c>
    </row>
    <row r="3" spans="1:9" ht="92.25" customHeight="1">
      <c r="A3" s="145" t="s">
        <v>128</v>
      </c>
      <c r="B3" s="146"/>
      <c r="C3" s="146"/>
      <c r="D3" s="146"/>
      <c r="E3" s="146"/>
      <c r="F3" s="146"/>
      <c r="G3" s="147"/>
    </row>
    <row r="4" spans="1:9" ht="23.25" customHeight="1">
      <c r="A4" s="148" t="s">
        <v>90</v>
      </c>
      <c r="B4" s="148"/>
      <c r="C4" s="148"/>
      <c r="D4" s="148"/>
      <c r="E4" s="148"/>
      <c r="F4" s="148"/>
      <c r="G4" s="148"/>
    </row>
    <row r="5" spans="1:9" ht="60">
      <c r="A5" s="36" t="s">
        <v>84</v>
      </c>
      <c r="B5" s="37" t="s">
        <v>75</v>
      </c>
      <c r="C5" s="37" t="s">
        <v>62</v>
      </c>
      <c r="D5" s="37" t="s">
        <v>76</v>
      </c>
      <c r="E5" s="37" t="s">
        <v>63</v>
      </c>
      <c r="F5" s="37" t="s">
        <v>64</v>
      </c>
      <c r="G5" s="38" t="s">
        <v>91</v>
      </c>
    </row>
    <row r="6" spans="1:9" ht="18" customHeight="1">
      <c r="A6" s="35" t="s">
        <v>49</v>
      </c>
      <c r="B6" s="41">
        <v>100.20242914979751</v>
      </c>
      <c r="C6" s="41">
        <v>104.58839406207832</v>
      </c>
      <c r="D6" s="41">
        <v>101.21457489878547</v>
      </c>
      <c r="E6" s="41">
        <v>101.21457489878547</v>
      </c>
      <c r="F6" s="41">
        <v>100.46479982006302</v>
      </c>
      <c r="G6" s="27"/>
      <c r="I6">
        <f>AVERAGE(B6:F6)*300*0.988/100</f>
        <v>300.95553333333345</v>
      </c>
    </row>
    <row r="7" spans="1:9" ht="18" customHeight="1">
      <c r="A7" s="35" t="s">
        <v>50</v>
      </c>
      <c r="B7" s="41">
        <v>100.2024291497975</v>
      </c>
      <c r="C7" s="41">
        <v>102.83618475469069</v>
      </c>
      <c r="D7" s="41">
        <v>101.21457489878547</v>
      </c>
      <c r="E7" s="41">
        <v>101.21457489878547</v>
      </c>
      <c r="F7" s="41">
        <v>101.21457489878547</v>
      </c>
      <c r="G7" s="27"/>
      <c r="I7">
        <f t="shared" ref="I7:I17" si="0">AVERAGE(B7:F7)*300*0.988/100</f>
        <v>300.36129032258066</v>
      </c>
    </row>
    <row r="8" spans="1:9" ht="18" customHeight="1">
      <c r="A8" s="35" t="s">
        <v>51</v>
      </c>
      <c r="B8" s="41">
        <v>97.570850202429185</v>
      </c>
      <c r="C8" s="41">
        <v>104.01484480431856</v>
      </c>
      <c r="D8" s="41">
        <v>101.8696581196582</v>
      </c>
      <c r="E8" s="41">
        <v>97.184772829509711</v>
      </c>
      <c r="F8" s="41">
        <v>100.41981556455238</v>
      </c>
      <c r="G8" s="27"/>
      <c r="I8">
        <f t="shared" si="0"/>
        <v>297.02833333333348</v>
      </c>
    </row>
    <row r="9" spans="1:9" ht="18" customHeight="1">
      <c r="A9" s="35" t="s">
        <v>52</v>
      </c>
      <c r="B9" s="41">
        <v>98.765835183492271</v>
      </c>
      <c r="C9" s="41">
        <v>100.69217709285626</v>
      </c>
      <c r="D9" s="41">
        <v>100.33476992729967</v>
      </c>
      <c r="E9" s="41">
        <v>95.296787253493562</v>
      </c>
      <c r="F9" s="41">
        <v>103.57624831309035</v>
      </c>
      <c r="G9" s="27"/>
      <c r="I9">
        <f t="shared" si="0"/>
        <v>295.60909677419363</v>
      </c>
    </row>
    <row r="10" spans="1:9" ht="18" customHeight="1">
      <c r="A10" s="35" t="s">
        <v>53</v>
      </c>
      <c r="B10" s="41">
        <v>92.405968394932771</v>
      </c>
      <c r="C10" s="41">
        <v>98.765835183492271</v>
      </c>
      <c r="D10" s="41">
        <v>102.25937051064388</v>
      </c>
      <c r="E10" s="41">
        <v>101.21457489878547</v>
      </c>
      <c r="F10" s="41">
        <v>103.57624831309035</v>
      </c>
      <c r="G10" s="27"/>
      <c r="I10">
        <f t="shared" si="0"/>
        <v>295.34600000000006</v>
      </c>
    </row>
    <row r="11" spans="1:9" ht="18" customHeight="1">
      <c r="A11" s="35" t="s">
        <v>54</v>
      </c>
      <c r="B11" s="41">
        <v>101.21457489878547</v>
      </c>
      <c r="C11" s="41">
        <v>100.08996851102118</v>
      </c>
      <c r="D11" s="41">
        <v>100.21929824561407</v>
      </c>
      <c r="E11" s="41">
        <v>97.840755735492621</v>
      </c>
      <c r="F11" s="41">
        <v>103.07486129854546</v>
      </c>
      <c r="G11" s="27"/>
      <c r="I11">
        <f t="shared" si="0"/>
        <v>297.84611111111116</v>
      </c>
    </row>
    <row r="12" spans="1:9" ht="18" customHeight="1">
      <c r="A12" s="35" t="s">
        <v>55</v>
      </c>
      <c r="B12" s="41">
        <v>99.386182578033157</v>
      </c>
      <c r="C12" s="41">
        <v>101.21457489878547</v>
      </c>
      <c r="D12" s="41">
        <v>100.12624613643294</v>
      </c>
      <c r="E12" s="41">
        <v>100.85183492229336</v>
      </c>
      <c r="F12" s="41">
        <v>103.56355114419624</v>
      </c>
      <c r="G12" s="27"/>
      <c r="I12">
        <f t="shared" si="0"/>
        <v>299.44840860215061</v>
      </c>
    </row>
    <row r="13" spans="1:9" ht="18" customHeight="1">
      <c r="A13" s="35" t="s">
        <v>56</v>
      </c>
      <c r="B13" s="41">
        <v>102.22672064777329</v>
      </c>
      <c r="C13" s="41">
        <v>101.21457489878547</v>
      </c>
      <c r="D13" s="41">
        <v>84.532838506522694</v>
      </c>
      <c r="E13" s="41">
        <v>69.163292847503328</v>
      </c>
      <c r="F13" s="41">
        <v>89.597390913180362</v>
      </c>
      <c r="G13" s="27"/>
      <c r="I13">
        <f t="shared" si="0"/>
        <v>264.82439999999997</v>
      </c>
    </row>
    <row r="14" spans="1:9" ht="18" customHeight="1">
      <c r="A14" s="35" t="s">
        <v>57</v>
      </c>
      <c r="B14" s="41">
        <v>102.22672064777328</v>
      </c>
      <c r="C14" s="41">
        <v>101.21457489878547</v>
      </c>
      <c r="D14" s="41">
        <v>85.433807844673737</v>
      </c>
      <c r="E14" s="41">
        <v>99.763506159940832</v>
      </c>
      <c r="F14" s="41">
        <v>72.007458679784662</v>
      </c>
      <c r="G14" s="27"/>
      <c r="I14">
        <f t="shared" si="0"/>
        <v>273.0709892473119</v>
      </c>
    </row>
    <row r="15" spans="1:9" ht="18" customHeight="1">
      <c r="A15" s="35" t="s">
        <v>58</v>
      </c>
      <c r="B15" s="41">
        <v>93.498323973706007</v>
      </c>
      <c r="C15" s="41">
        <v>83.801314701144875</v>
      </c>
      <c r="D15" s="41">
        <v>97.768273039919933</v>
      </c>
      <c r="E15" s="41">
        <v>91.32895825170867</v>
      </c>
      <c r="F15" s="41">
        <v>99.865047233468232</v>
      </c>
      <c r="G15" s="27"/>
      <c r="I15">
        <f t="shared" si="0"/>
        <v>276.40006451612908</v>
      </c>
    </row>
    <row r="16" spans="1:9" ht="18" customHeight="1">
      <c r="A16" s="35" t="s">
        <v>59</v>
      </c>
      <c r="B16" s="41">
        <v>73.597455176402576</v>
      </c>
      <c r="C16" s="41">
        <v>69.886254096780362</v>
      </c>
      <c r="D16" s="41">
        <v>67.175149411991484</v>
      </c>
      <c r="E16" s="41">
        <v>72.199730094466915</v>
      </c>
      <c r="F16" s="41">
        <v>103.57624831309036</v>
      </c>
      <c r="G16" s="27"/>
      <c r="I16">
        <f t="shared" si="0"/>
        <v>229.07857142857137</v>
      </c>
    </row>
    <row r="17" spans="1:9" ht="18" customHeight="1">
      <c r="A17" s="35" t="s">
        <v>60</v>
      </c>
      <c r="B17" s="41">
        <v>97.78633929737498</v>
      </c>
      <c r="C17" s="41">
        <v>99.037917374080394</v>
      </c>
      <c r="D17" s="41">
        <v>100.6704105176092</v>
      </c>
      <c r="E17" s="41">
        <v>100.94249270819734</v>
      </c>
      <c r="F17" s="41">
        <v>103.55078142005131</v>
      </c>
      <c r="G17" s="27"/>
      <c r="I17">
        <f t="shared" si="0"/>
        <v>297.57845161290328</v>
      </c>
    </row>
    <row r="18" spans="1:9" ht="18" customHeight="1">
      <c r="A18" s="35" t="s">
        <v>61</v>
      </c>
      <c r="B18" s="101">
        <f t="shared" ref="B18:F18" si="1">(B6*30+B7*31+B8*30+B9*31+B10*31+B11*30+B12*31+B13*30+B14*31+B15*31+B16*28+B17*31)/(30+31+30+31+31+30+31+30+31+31+28+31)</f>
        <v>96.738607583236274</v>
      </c>
      <c r="C18" s="101">
        <f t="shared" si="1"/>
        <v>97.447913778122881</v>
      </c>
      <c r="D18" s="101">
        <f t="shared" si="1"/>
        <v>95.446647440519129</v>
      </c>
      <c r="E18" s="101">
        <f>(E6*30+E7*31+E8*30+E9*31+E10*31+E11*30+E12*31+E13*30+E14*31+E15*31+E16*29+E17*31)/(30+31+30+31+31+30+31+30+31+31+29+31)</f>
        <v>94.166362469856892</v>
      </c>
      <c r="F18" s="101">
        <f t="shared" si="1"/>
        <v>98.670718330775983</v>
      </c>
      <c r="G18" s="27"/>
    </row>
    <row r="19" spans="1:9" ht="15">
      <c r="A19" s="100"/>
      <c r="B19" s="42"/>
      <c r="C19" s="42"/>
      <c r="D19" s="42"/>
      <c r="E19" s="42"/>
      <c r="F19" s="42"/>
    </row>
    <row r="20" spans="1:9" ht="24" customHeight="1">
      <c r="A20" s="149" t="s">
        <v>92</v>
      </c>
      <c r="B20" s="150"/>
      <c r="C20" s="150"/>
      <c r="D20" s="150"/>
      <c r="E20" s="150"/>
      <c r="F20" s="150"/>
      <c r="G20" s="151"/>
    </row>
    <row r="21" spans="1:9" ht="63" customHeight="1">
      <c r="A21" s="37" t="s">
        <v>84</v>
      </c>
      <c r="B21" s="37" t="s">
        <v>75</v>
      </c>
      <c r="C21" s="37" t="s">
        <v>62</v>
      </c>
      <c r="D21" s="37" t="s">
        <v>76</v>
      </c>
      <c r="E21" s="37" t="s">
        <v>63</v>
      </c>
      <c r="F21" s="37" t="s">
        <v>64</v>
      </c>
      <c r="G21" s="38" t="s">
        <v>93</v>
      </c>
    </row>
    <row r="22" spans="1:9" ht="18" customHeight="1">
      <c r="A22" s="35" t="s">
        <v>49</v>
      </c>
      <c r="B22" s="34"/>
      <c r="C22" s="34"/>
      <c r="D22" s="34"/>
      <c r="E22" s="34"/>
      <c r="F22" s="34"/>
      <c r="G22" s="27"/>
    </row>
    <row r="23" spans="1:9" ht="18" customHeight="1">
      <c r="A23" s="35" t="s">
        <v>50</v>
      </c>
      <c r="B23" s="34"/>
      <c r="C23" s="34"/>
      <c r="D23" s="34"/>
      <c r="E23" s="34"/>
      <c r="F23" s="34"/>
      <c r="G23" s="27"/>
    </row>
    <row r="24" spans="1:9" ht="18" customHeight="1">
      <c r="A24" s="35" t="s">
        <v>51</v>
      </c>
      <c r="B24" s="34"/>
      <c r="C24" s="34"/>
      <c r="D24" s="34"/>
      <c r="E24" s="34"/>
      <c r="F24" s="34"/>
      <c r="G24" s="27"/>
    </row>
    <row r="25" spans="1:9" ht="18" customHeight="1">
      <c r="A25" s="35" t="s">
        <v>52</v>
      </c>
      <c r="B25" s="34"/>
      <c r="C25" s="34"/>
      <c r="D25" s="34"/>
      <c r="E25" s="34"/>
      <c r="F25" s="34"/>
      <c r="G25" s="27"/>
    </row>
    <row r="26" spans="1:9" ht="18" customHeight="1">
      <c r="A26" s="35" t="s">
        <v>53</v>
      </c>
      <c r="B26" s="34"/>
      <c r="C26" s="34"/>
      <c r="D26" s="34"/>
      <c r="E26" s="34"/>
      <c r="F26" s="34"/>
      <c r="G26" s="27"/>
    </row>
    <row r="27" spans="1:9" ht="18" customHeight="1">
      <c r="A27" s="35" t="s">
        <v>54</v>
      </c>
      <c r="B27" s="34"/>
      <c r="C27" s="34"/>
      <c r="D27" s="34"/>
      <c r="E27" s="34"/>
      <c r="F27" s="34"/>
      <c r="G27" s="27"/>
    </row>
    <row r="28" spans="1:9" ht="18" customHeight="1">
      <c r="A28" s="35" t="s">
        <v>55</v>
      </c>
      <c r="B28" s="34"/>
      <c r="C28" s="34"/>
      <c r="D28" s="34"/>
      <c r="E28" s="34"/>
      <c r="F28" s="34"/>
      <c r="G28" s="27"/>
    </row>
    <row r="29" spans="1:9" ht="18" customHeight="1">
      <c r="A29" s="35" t="s">
        <v>56</v>
      </c>
      <c r="B29" s="34"/>
      <c r="C29" s="34"/>
      <c r="D29" s="34"/>
      <c r="E29" s="34"/>
      <c r="F29" s="34"/>
      <c r="G29" s="27"/>
    </row>
    <row r="30" spans="1:9" ht="18" customHeight="1">
      <c r="A30" s="35" t="s">
        <v>57</v>
      </c>
      <c r="B30" s="34"/>
      <c r="C30" s="34"/>
      <c r="D30" s="34"/>
      <c r="E30" s="34"/>
      <c r="F30" s="34"/>
      <c r="G30" s="27"/>
    </row>
    <row r="31" spans="1:9" ht="18" customHeight="1">
      <c r="A31" s="35" t="s">
        <v>58</v>
      </c>
      <c r="B31" s="34"/>
      <c r="C31" s="34"/>
      <c r="D31" s="34"/>
      <c r="E31" s="34"/>
      <c r="F31" s="34"/>
      <c r="G31" s="27"/>
    </row>
    <row r="32" spans="1:9" ht="18" customHeight="1">
      <c r="A32" s="35" t="s">
        <v>59</v>
      </c>
      <c r="B32" s="34"/>
      <c r="C32" s="34"/>
      <c r="D32" s="34"/>
      <c r="E32" s="34"/>
      <c r="F32" s="34"/>
      <c r="G32" s="27"/>
    </row>
    <row r="33" spans="1:7" ht="18" customHeight="1">
      <c r="A33" s="35" t="s">
        <v>60</v>
      </c>
      <c r="B33" s="34"/>
      <c r="C33" s="34"/>
      <c r="D33" s="34"/>
      <c r="E33" s="34"/>
      <c r="F33" s="34"/>
      <c r="G33" s="27"/>
    </row>
    <row r="34" spans="1:7" ht="18" customHeight="1">
      <c r="A34" s="35" t="s">
        <v>61</v>
      </c>
      <c r="B34" s="34"/>
      <c r="C34" s="34"/>
      <c r="D34" s="34"/>
      <c r="E34" s="34"/>
      <c r="F34" s="34"/>
      <c r="G34" s="27"/>
    </row>
    <row r="35" spans="1:7">
      <c r="A35" s="3"/>
    </row>
  </sheetData>
  <mergeCells count="3">
    <mergeCell ref="A3:G3"/>
    <mergeCell ref="A4:G4"/>
    <mergeCell ref="A20:G20"/>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P70"/>
  <sheetViews>
    <sheetView view="pageBreakPreview" zoomScaleNormal="100" zoomScaleSheetLayoutView="100" workbookViewId="0">
      <selection activeCell="D73" sqref="D73"/>
    </sheetView>
  </sheetViews>
  <sheetFormatPr defaultRowHeight="12.75"/>
  <cols>
    <col min="1" max="1" width="5.83203125" style="44" customWidth="1"/>
    <col min="2" max="2" width="37.6640625" style="43" customWidth="1"/>
    <col min="3" max="15" width="11.83203125" style="43" customWidth="1"/>
    <col min="16" max="16384" width="9.33203125" style="43"/>
  </cols>
  <sheetData>
    <row r="1" spans="1:15" ht="15.75">
      <c r="A1" s="70"/>
      <c r="B1" s="71"/>
      <c r="C1" s="71"/>
      <c r="D1" s="71"/>
      <c r="E1" s="71"/>
      <c r="F1" s="71"/>
      <c r="G1" s="71"/>
      <c r="H1" s="71"/>
      <c r="I1" s="71"/>
      <c r="J1" s="71"/>
      <c r="K1" s="71"/>
      <c r="L1" s="71"/>
      <c r="M1" s="71"/>
      <c r="N1" s="46" t="s">
        <v>127</v>
      </c>
      <c r="O1" s="71"/>
    </row>
    <row r="2" spans="1:15" ht="15.75">
      <c r="A2" s="70"/>
      <c r="B2" s="71"/>
      <c r="C2" s="71"/>
      <c r="D2" s="71"/>
      <c r="E2" s="71"/>
      <c r="F2" s="71"/>
      <c r="G2" s="71"/>
      <c r="H2" s="71"/>
      <c r="I2" s="71"/>
      <c r="J2" s="71"/>
      <c r="K2" s="71"/>
      <c r="L2" s="71"/>
      <c r="M2" s="71"/>
      <c r="N2" s="46"/>
      <c r="O2" s="71"/>
    </row>
    <row r="3" spans="1:15" ht="20.100000000000001" customHeight="1">
      <c r="A3" s="154" t="s">
        <v>103</v>
      </c>
      <c r="B3" s="154"/>
      <c r="C3" s="155" t="s">
        <v>140</v>
      </c>
      <c r="D3" s="156"/>
      <c r="E3" s="156"/>
      <c r="F3" s="156"/>
      <c r="G3" s="156"/>
      <c r="H3" s="156"/>
      <c r="I3" s="156"/>
      <c r="J3" s="156"/>
      <c r="K3" s="156"/>
      <c r="L3" s="156"/>
      <c r="M3" s="156"/>
      <c r="N3" s="156"/>
      <c r="O3" s="157"/>
    </row>
    <row r="4" spans="1:15" ht="20.100000000000001" customHeight="1">
      <c r="A4" s="154" t="s">
        <v>104</v>
      </c>
      <c r="B4" s="154"/>
      <c r="C4" s="155" t="s">
        <v>141</v>
      </c>
      <c r="D4" s="156"/>
      <c r="E4" s="156"/>
      <c r="F4" s="156"/>
      <c r="G4" s="156"/>
      <c r="H4" s="156"/>
      <c r="I4" s="156"/>
      <c r="J4" s="156"/>
      <c r="K4" s="156"/>
      <c r="L4" s="156"/>
      <c r="M4" s="156"/>
      <c r="N4" s="156"/>
      <c r="O4" s="157"/>
    </row>
    <row r="5" spans="1:15" ht="20.100000000000001" customHeight="1">
      <c r="A5" s="154" t="s">
        <v>105</v>
      </c>
      <c r="B5" s="154"/>
      <c r="C5" s="155" t="s">
        <v>142</v>
      </c>
      <c r="D5" s="156"/>
      <c r="E5" s="156"/>
      <c r="F5" s="156"/>
      <c r="G5" s="156"/>
      <c r="H5" s="156"/>
      <c r="I5" s="156"/>
      <c r="J5" s="156"/>
      <c r="K5" s="156"/>
      <c r="L5" s="156"/>
      <c r="M5" s="156"/>
      <c r="N5" s="156"/>
      <c r="O5" s="157"/>
    </row>
    <row r="6" spans="1:15" ht="20.100000000000001" customHeight="1">
      <c r="A6" s="152" t="s">
        <v>106</v>
      </c>
      <c r="B6" s="153"/>
      <c r="C6" s="153"/>
      <c r="D6" s="153"/>
      <c r="E6" s="153"/>
      <c r="F6" s="72"/>
      <c r="G6" s="72"/>
      <c r="H6" s="72"/>
      <c r="I6" s="72" t="s">
        <v>143</v>
      </c>
      <c r="J6" s="72"/>
      <c r="K6" s="72"/>
      <c r="L6" s="72"/>
      <c r="M6" s="72"/>
      <c r="N6" s="72"/>
      <c r="O6" s="73"/>
    </row>
    <row r="7" spans="1:15" ht="20.100000000000001" customHeight="1">
      <c r="A7" s="154" t="s">
        <v>107</v>
      </c>
      <c r="B7" s="154"/>
      <c r="C7" s="155" t="s">
        <v>135</v>
      </c>
      <c r="D7" s="156"/>
      <c r="E7" s="156"/>
      <c r="F7" s="156"/>
      <c r="G7" s="156"/>
      <c r="H7" s="156"/>
      <c r="I7" s="156"/>
      <c r="J7" s="156"/>
      <c r="K7" s="156"/>
      <c r="L7" s="156"/>
      <c r="M7" s="156"/>
      <c r="N7" s="156"/>
      <c r="O7" s="157"/>
    </row>
    <row r="8" spans="1:15" ht="20.100000000000001" customHeight="1">
      <c r="A8" s="154" t="s">
        <v>108</v>
      </c>
      <c r="B8" s="154"/>
      <c r="C8" s="158">
        <v>38077</v>
      </c>
      <c r="D8" s="159"/>
      <c r="E8" s="159"/>
      <c r="F8" s="159"/>
      <c r="G8" s="159"/>
      <c r="H8" s="159"/>
      <c r="I8" s="159"/>
      <c r="J8" s="159"/>
      <c r="K8" s="159"/>
      <c r="L8" s="159"/>
      <c r="M8" s="159"/>
      <c r="N8" s="159"/>
      <c r="O8" s="160"/>
    </row>
    <row r="9" spans="1:15" ht="20.100000000000001" customHeight="1">
      <c r="A9" s="90"/>
      <c r="B9" s="74"/>
      <c r="C9" s="75" t="s">
        <v>94</v>
      </c>
      <c r="D9" s="75" t="s">
        <v>95</v>
      </c>
      <c r="E9" s="75" t="s">
        <v>96</v>
      </c>
      <c r="F9" s="75" t="s">
        <v>97</v>
      </c>
      <c r="G9" s="75" t="s">
        <v>98</v>
      </c>
      <c r="H9" s="75" t="s">
        <v>99</v>
      </c>
      <c r="I9" s="75" t="s">
        <v>100</v>
      </c>
      <c r="J9" s="75" t="s">
        <v>101</v>
      </c>
      <c r="K9" s="75" t="s">
        <v>75</v>
      </c>
      <c r="L9" s="75" t="s">
        <v>62</v>
      </c>
      <c r="M9" s="75" t="s">
        <v>76</v>
      </c>
      <c r="N9" s="75" t="s">
        <v>63</v>
      </c>
      <c r="O9" s="75" t="s">
        <v>64</v>
      </c>
    </row>
    <row r="10" spans="1:15" ht="20.100000000000001" customHeight="1">
      <c r="A10" s="91">
        <v>1</v>
      </c>
      <c r="B10" s="76" t="s">
        <v>149</v>
      </c>
      <c r="C10" s="77">
        <v>86.688999999999993</v>
      </c>
      <c r="D10" s="77">
        <v>96.11</v>
      </c>
      <c r="E10" s="77">
        <v>95.903999999999996</v>
      </c>
      <c r="F10" s="77">
        <v>96.903000000000006</v>
      </c>
      <c r="G10" s="77">
        <v>98.45</v>
      </c>
      <c r="H10" s="77">
        <v>97.822813698630128</v>
      </c>
      <c r="I10" s="77">
        <v>94.986412289945036</v>
      </c>
      <c r="J10" s="77">
        <v>96.734585518019443</v>
      </c>
      <c r="K10" s="77">
        <v>96.738607583236274</v>
      </c>
      <c r="L10" s="77">
        <v>97.447913778122881</v>
      </c>
      <c r="M10" s="77">
        <v>95.446647440519129</v>
      </c>
      <c r="N10" s="77">
        <v>94.166362469856892</v>
      </c>
      <c r="O10" s="77">
        <v>98.670718330775983</v>
      </c>
    </row>
    <row r="11" spans="1:15" ht="20.100000000000001" customHeight="1">
      <c r="A11" s="91">
        <v>2</v>
      </c>
      <c r="B11" s="78" t="s">
        <v>109</v>
      </c>
      <c r="C11" s="79"/>
      <c r="D11" s="79"/>
      <c r="E11" s="79"/>
      <c r="F11" s="79"/>
      <c r="G11" s="79"/>
      <c r="H11" s="79"/>
      <c r="I11" s="79"/>
      <c r="J11" s="79"/>
      <c r="K11" s="79"/>
      <c r="L11" s="79"/>
      <c r="M11" s="79"/>
      <c r="N11" s="79"/>
      <c r="O11" s="79"/>
    </row>
    <row r="12" spans="1:15" ht="20.100000000000001" customHeight="1">
      <c r="A12" s="91">
        <v>3</v>
      </c>
      <c r="B12" s="78" t="s">
        <v>110</v>
      </c>
      <c r="C12" s="79">
        <v>1339.2572500000003</v>
      </c>
      <c r="D12" s="79">
        <v>1468.5451990000035</v>
      </c>
      <c r="E12" s="79">
        <v>1414.6220500000011</v>
      </c>
      <c r="F12" s="80">
        <v>1382.9982125000022</v>
      </c>
      <c r="G12" s="79">
        <v>1369.1657499999992</v>
      </c>
      <c r="H12" s="79">
        <v>1364.2119999999998</v>
      </c>
      <c r="I12" s="79">
        <v>1435.142736999999</v>
      </c>
      <c r="J12" s="79">
        <v>1514.8535529999995</v>
      </c>
      <c r="K12" s="79">
        <v>1427.0159389999997</v>
      </c>
      <c r="L12" s="79">
        <v>1390.6615049999996</v>
      </c>
      <c r="M12" s="79">
        <v>1467.7918300000001</v>
      </c>
      <c r="N12" s="79">
        <v>1472.7781279999997</v>
      </c>
      <c r="O12" s="79">
        <v>1391.7603380000003</v>
      </c>
    </row>
    <row r="13" spans="1:15" ht="20.100000000000001" customHeight="1">
      <c r="A13" s="91">
        <v>4</v>
      </c>
      <c r="B13" s="78" t="s">
        <v>111</v>
      </c>
      <c r="C13" s="81"/>
      <c r="D13" s="81"/>
      <c r="E13" s="81"/>
      <c r="F13" s="81"/>
      <c r="G13" s="79"/>
      <c r="H13" s="79"/>
      <c r="I13" s="79"/>
      <c r="J13" s="79"/>
      <c r="K13" s="79"/>
      <c r="L13" s="79"/>
      <c r="M13" s="79"/>
      <c r="N13" s="79"/>
      <c r="O13" s="79"/>
    </row>
    <row r="14" spans="1:15" ht="20.100000000000001" customHeight="1">
      <c r="A14" s="91">
        <v>5</v>
      </c>
      <c r="B14" s="78" t="s">
        <v>112</v>
      </c>
      <c r="C14" s="79">
        <v>1347.56</v>
      </c>
      <c r="D14" s="79">
        <v>1490.46</v>
      </c>
      <c r="E14" s="79">
        <v>1431.585</v>
      </c>
      <c r="F14" s="79">
        <v>1408.14</v>
      </c>
      <c r="G14" s="79">
        <v>1372.42</v>
      </c>
      <c r="H14" s="79">
        <v>1368.84</v>
      </c>
      <c r="I14" s="79">
        <v>1439</v>
      </c>
      <c r="J14" s="79">
        <v>1521.7559000000003</v>
      </c>
      <c r="K14" s="79">
        <v>1433.5</v>
      </c>
      <c r="L14" s="79">
        <v>1396.02</v>
      </c>
      <c r="M14" s="79">
        <v>1498.6910799999998</v>
      </c>
      <c r="N14" s="79">
        <v>1523.9810799999998</v>
      </c>
      <c r="O14" s="79">
        <v>1444.0464999999999</v>
      </c>
    </row>
    <row r="15" spans="1:15" ht="32.25" customHeight="1">
      <c r="A15" s="91">
        <v>6</v>
      </c>
      <c r="B15" s="76" t="s">
        <v>150</v>
      </c>
      <c r="C15" s="166" t="s">
        <v>145</v>
      </c>
      <c r="D15" s="167"/>
      <c r="E15" s="167"/>
      <c r="F15" s="167"/>
      <c r="G15" s="167"/>
      <c r="H15" s="167"/>
      <c r="I15" s="167"/>
      <c r="J15" s="167"/>
      <c r="K15" s="167"/>
      <c r="L15" s="167"/>
      <c r="M15" s="167"/>
      <c r="N15" s="167"/>
      <c r="O15" s="168"/>
    </row>
    <row r="16" spans="1:15" ht="17.25" customHeight="1">
      <c r="A16" s="91">
        <v>7</v>
      </c>
      <c r="B16" s="78" t="s">
        <v>113</v>
      </c>
      <c r="C16" s="169"/>
      <c r="D16" s="170"/>
      <c r="E16" s="170"/>
      <c r="F16" s="170"/>
      <c r="G16" s="170"/>
      <c r="H16" s="170"/>
      <c r="I16" s="170"/>
      <c r="J16" s="170"/>
      <c r="K16" s="170"/>
      <c r="L16" s="170"/>
      <c r="M16" s="170"/>
      <c r="N16" s="170"/>
      <c r="O16" s="171"/>
    </row>
    <row r="17" spans="1:15" ht="33.75" customHeight="1">
      <c r="A17" s="91">
        <v>8</v>
      </c>
      <c r="B17" s="76" t="s">
        <v>151</v>
      </c>
      <c r="C17" s="169"/>
      <c r="D17" s="170"/>
      <c r="E17" s="170"/>
      <c r="F17" s="170"/>
      <c r="G17" s="170"/>
      <c r="H17" s="170"/>
      <c r="I17" s="170"/>
      <c r="J17" s="170"/>
      <c r="K17" s="170"/>
      <c r="L17" s="170"/>
      <c r="M17" s="170"/>
      <c r="N17" s="170"/>
      <c r="O17" s="171"/>
    </row>
    <row r="18" spans="1:15" ht="31.5" customHeight="1">
      <c r="A18" s="91">
        <v>9</v>
      </c>
      <c r="B18" s="76" t="s">
        <v>152</v>
      </c>
      <c r="C18" s="169"/>
      <c r="D18" s="170"/>
      <c r="E18" s="170"/>
      <c r="F18" s="170"/>
      <c r="G18" s="170"/>
      <c r="H18" s="170"/>
      <c r="I18" s="170"/>
      <c r="J18" s="170"/>
      <c r="K18" s="170"/>
      <c r="L18" s="170"/>
      <c r="M18" s="170"/>
      <c r="N18" s="170"/>
      <c r="O18" s="171"/>
    </row>
    <row r="19" spans="1:15" ht="33.75" customHeight="1">
      <c r="A19" s="91">
        <v>10</v>
      </c>
      <c r="B19" s="76" t="s">
        <v>153</v>
      </c>
      <c r="C19" s="169"/>
      <c r="D19" s="170"/>
      <c r="E19" s="170"/>
      <c r="F19" s="170"/>
      <c r="G19" s="170"/>
      <c r="H19" s="170"/>
      <c r="I19" s="170"/>
      <c r="J19" s="170"/>
      <c r="K19" s="170"/>
      <c r="L19" s="170"/>
      <c r="M19" s="170"/>
      <c r="N19" s="170"/>
      <c r="O19" s="171"/>
    </row>
    <row r="20" spans="1:15" ht="51" customHeight="1">
      <c r="A20" s="91">
        <v>11</v>
      </c>
      <c r="B20" s="76" t="s">
        <v>154</v>
      </c>
      <c r="C20" s="169"/>
      <c r="D20" s="170"/>
      <c r="E20" s="170"/>
      <c r="F20" s="170"/>
      <c r="G20" s="170"/>
      <c r="H20" s="170"/>
      <c r="I20" s="170"/>
      <c r="J20" s="170"/>
      <c r="K20" s="170"/>
      <c r="L20" s="170"/>
      <c r="M20" s="170"/>
      <c r="N20" s="170"/>
      <c r="O20" s="171"/>
    </row>
    <row r="21" spans="1:15" ht="35.25" customHeight="1">
      <c r="A21" s="91">
        <v>12</v>
      </c>
      <c r="B21" s="76" t="s">
        <v>155</v>
      </c>
      <c r="C21" s="169"/>
      <c r="D21" s="170"/>
      <c r="E21" s="170"/>
      <c r="F21" s="170"/>
      <c r="G21" s="170"/>
      <c r="H21" s="170"/>
      <c r="I21" s="170"/>
      <c r="J21" s="170"/>
      <c r="K21" s="170"/>
      <c r="L21" s="170"/>
      <c r="M21" s="170"/>
      <c r="N21" s="170"/>
      <c r="O21" s="171"/>
    </row>
    <row r="22" spans="1:15" ht="21" customHeight="1">
      <c r="A22" s="91">
        <v>13</v>
      </c>
      <c r="B22" s="78" t="s">
        <v>114</v>
      </c>
      <c r="C22" s="169"/>
      <c r="D22" s="170"/>
      <c r="E22" s="170"/>
      <c r="F22" s="170"/>
      <c r="G22" s="170"/>
      <c r="H22" s="170"/>
      <c r="I22" s="170"/>
      <c r="J22" s="170"/>
      <c r="K22" s="170"/>
      <c r="L22" s="170"/>
      <c r="M22" s="170"/>
      <c r="N22" s="170"/>
      <c r="O22" s="171"/>
    </row>
    <row r="23" spans="1:15" ht="36" customHeight="1">
      <c r="A23" s="91">
        <v>14</v>
      </c>
      <c r="B23" s="76" t="s">
        <v>156</v>
      </c>
      <c r="C23" s="169"/>
      <c r="D23" s="170"/>
      <c r="E23" s="170"/>
      <c r="F23" s="170"/>
      <c r="G23" s="170"/>
      <c r="H23" s="170"/>
      <c r="I23" s="170"/>
      <c r="J23" s="170"/>
      <c r="K23" s="170"/>
      <c r="L23" s="170"/>
      <c r="M23" s="170"/>
      <c r="N23" s="170"/>
      <c r="O23" s="171"/>
    </row>
    <row r="24" spans="1:15" ht="35.25" customHeight="1">
      <c r="A24" s="91">
        <v>15</v>
      </c>
      <c r="B24" s="76" t="s">
        <v>157</v>
      </c>
      <c r="C24" s="169"/>
      <c r="D24" s="170"/>
      <c r="E24" s="170"/>
      <c r="F24" s="170"/>
      <c r="G24" s="170"/>
      <c r="H24" s="170"/>
      <c r="I24" s="170"/>
      <c r="J24" s="170"/>
      <c r="K24" s="170"/>
      <c r="L24" s="170"/>
      <c r="M24" s="170"/>
      <c r="N24" s="170"/>
      <c r="O24" s="171"/>
    </row>
    <row r="25" spans="1:15" ht="49.5" customHeight="1">
      <c r="A25" s="91">
        <v>16</v>
      </c>
      <c r="B25" s="76" t="s">
        <v>158</v>
      </c>
      <c r="C25" s="169"/>
      <c r="D25" s="170"/>
      <c r="E25" s="170"/>
      <c r="F25" s="170"/>
      <c r="G25" s="170"/>
      <c r="H25" s="170"/>
      <c r="I25" s="170"/>
      <c r="J25" s="170"/>
      <c r="K25" s="170"/>
      <c r="L25" s="170"/>
      <c r="M25" s="170"/>
      <c r="N25" s="170"/>
      <c r="O25" s="171"/>
    </row>
    <row r="26" spans="1:15" ht="35.25" customHeight="1">
      <c r="A26" s="91">
        <v>17</v>
      </c>
      <c r="B26" s="76" t="s">
        <v>159</v>
      </c>
      <c r="C26" s="169"/>
      <c r="D26" s="170"/>
      <c r="E26" s="170"/>
      <c r="F26" s="170"/>
      <c r="G26" s="170"/>
      <c r="H26" s="170"/>
      <c r="I26" s="170"/>
      <c r="J26" s="170"/>
      <c r="K26" s="170"/>
      <c r="L26" s="170"/>
      <c r="M26" s="170"/>
      <c r="N26" s="170"/>
      <c r="O26" s="171"/>
    </row>
    <row r="27" spans="1:15" ht="19.5" customHeight="1">
      <c r="A27" s="91">
        <v>18</v>
      </c>
      <c r="B27" s="78" t="s">
        <v>115</v>
      </c>
      <c r="C27" s="172"/>
      <c r="D27" s="173"/>
      <c r="E27" s="173"/>
      <c r="F27" s="173"/>
      <c r="G27" s="173"/>
      <c r="H27" s="173"/>
      <c r="I27" s="173"/>
      <c r="J27" s="173"/>
      <c r="K27" s="173"/>
      <c r="L27" s="173"/>
      <c r="M27" s="173"/>
      <c r="N27" s="173"/>
      <c r="O27" s="174"/>
    </row>
    <row r="28" spans="1:15" ht="34.5" customHeight="1">
      <c r="A28" s="91">
        <v>19</v>
      </c>
      <c r="B28" s="76" t="s">
        <v>160</v>
      </c>
      <c r="C28" s="82">
        <v>0.80500000000000005</v>
      </c>
      <c r="D28" s="82">
        <v>0.74750000000000005</v>
      </c>
      <c r="E28" s="82">
        <v>0.85619999999999996</v>
      </c>
      <c r="F28" s="82">
        <v>0.87860000000000005</v>
      </c>
      <c r="G28" s="82">
        <v>0.8639</v>
      </c>
      <c r="H28" s="82">
        <v>0.87939999999999996</v>
      </c>
      <c r="I28" s="82">
        <v>0.80230000000000001</v>
      </c>
      <c r="J28" s="82">
        <v>0.28539999999999999</v>
      </c>
      <c r="K28" s="82">
        <v>1.0874999999999999</v>
      </c>
      <c r="L28" s="82">
        <v>0.8266</v>
      </c>
      <c r="M28" s="82">
        <v>0.81330000000000002</v>
      </c>
      <c r="N28" s="82">
        <v>0.79759999999999998</v>
      </c>
      <c r="O28" s="82">
        <v>0.81740000000000002</v>
      </c>
    </row>
    <row r="29" spans="1:15" ht="36" customHeight="1">
      <c r="A29" s="91">
        <v>20</v>
      </c>
      <c r="B29" s="78" t="s">
        <v>179</v>
      </c>
      <c r="C29" s="79">
        <v>1306.6351</v>
      </c>
      <c r="D29" s="79">
        <v>1246.1474000000001</v>
      </c>
      <c r="E29" s="77">
        <v>1126.2619</v>
      </c>
      <c r="F29" s="77">
        <v>978.65309999999999</v>
      </c>
      <c r="G29" s="77">
        <v>835.11959999999999</v>
      </c>
      <c r="H29" s="77">
        <v>731.65779999999995</v>
      </c>
      <c r="I29" s="77">
        <v>627.5317</v>
      </c>
      <c r="J29" s="77">
        <v>524.58600000000001</v>
      </c>
      <c r="K29" s="77">
        <v>421.71749999999997</v>
      </c>
      <c r="L29" s="77">
        <v>317.40440000000001</v>
      </c>
      <c r="M29" s="77">
        <v>216.87450000000001</v>
      </c>
      <c r="N29" s="77">
        <v>115.15860000000001</v>
      </c>
      <c r="O29" s="77">
        <v>94.882300000000001</v>
      </c>
    </row>
    <row r="30" spans="1:15" ht="21" customHeight="1">
      <c r="A30" s="91">
        <v>21</v>
      </c>
      <c r="B30" s="78" t="s">
        <v>116</v>
      </c>
      <c r="C30" s="77">
        <v>607.84529999999995</v>
      </c>
      <c r="D30" s="77">
        <v>609.97209999999995</v>
      </c>
      <c r="E30" s="77">
        <v>611.01959999999997</v>
      </c>
      <c r="F30" s="77">
        <v>611.68399999999997</v>
      </c>
      <c r="G30" s="77">
        <v>614.19629999999995</v>
      </c>
      <c r="H30" s="77">
        <v>614.09400000000005</v>
      </c>
      <c r="I30" s="77">
        <v>613.70190000000002</v>
      </c>
      <c r="J30" s="77">
        <v>613.81740000000002</v>
      </c>
      <c r="K30" s="77">
        <v>613.97190000000001</v>
      </c>
      <c r="L30" s="77">
        <v>613.51030000000003</v>
      </c>
      <c r="M30" s="77">
        <v>613.75609999999995</v>
      </c>
      <c r="N30" s="77">
        <v>614.43370000000004</v>
      </c>
      <c r="O30" s="77">
        <v>616.13130000000001</v>
      </c>
    </row>
    <row r="31" spans="1:15" ht="50.25" customHeight="1">
      <c r="A31" s="91">
        <v>22</v>
      </c>
      <c r="B31" s="76" t="s">
        <v>161</v>
      </c>
      <c r="C31" s="77">
        <v>70.429199999999994</v>
      </c>
      <c r="D31" s="77">
        <v>73.686099999999996</v>
      </c>
      <c r="E31" s="77">
        <v>83.8292</v>
      </c>
      <c r="F31" s="77">
        <v>86.112099999999998</v>
      </c>
      <c r="G31" s="77">
        <v>85.688999999999993</v>
      </c>
      <c r="H31" s="77">
        <v>80.905799999999999</v>
      </c>
      <c r="I31" s="77">
        <v>77.7072</v>
      </c>
      <c r="J31" s="77">
        <v>79.145600000000002</v>
      </c>
      <c r="K31" s="77">
        <v>76.381799999999998</v>
      </c>
      <c r="L31" s="77">
        <v>78.320899999999995</v>
      </c>
      <c r="M31" s="77">
        <v>72.991299999999995</v>
      </c>
      <c r="N31" s="77">
        <v>74.222099999999998</v>
      </c>
      <c r="O31" s="77">
        <v>61.755200000000002</v>
      </c>
    </row>
    <row r="32" spans="1:15" ht="34.5" customHeight="1">
      <c r="A32" s="91">
        <v>23</v>
      </c>
      <c r="B32" s="76" t="s">
        <v>162</v>
      </c>
      <c r="C32" s="77">
        <v>1982.1775</v>
      </c>
      <c r="D32" s="77">
        <v>1989.2670000000001</v>
      </c>
      <c r="E32" s="77">
        <v>1992.7588000000001</v>
      </c>
      <c r="F32" s="77">
        <v>1994.9733000000001</v>
      </c>
      <c r="G32" s="77">
        <v>2003.3477</v>
      </c>
      <c r="H32" s="77">
        <v>2003.0068000000001</v>
      </c>
      <c r="I32" s="77">
        <v>2001.6998000000001</v>
      </c>
      <c r="J32" s="77">
        <v>2002.0845999999999</v>
      </c>
      <c r="K32" s="77">
        <v>2002.5995</v>
      </c>
      <c r="L32" s="77">
        <v>2001.0609999999999</v>
      </c>
      <c r="M32" s="77">
        <v>2001.8802000000001</v>
      </c>
      <c r="N32" s="77">
        <v>2004.1389999999999</v>
      </c>
      <c r="O32" s="77">
        <v>2009.7974999999999</v>
      </c>
    </row>
    <row r="33" spans="1:15" ht="33" customHeight="1">
      <c r="A33" s="91">
        <v>24</v>
      </c>
      <c r="B33" s="76" t="s">
        <v>163</v>
      </c>
      <c r="C33" s="79"/>
      <c r="D33" s="79"/>
      <c r="E33" s="79"/>
      <c r="F33" s="79"/>
      <c r="G33" s="79"/>
      <c r="H33" s="79"/>
      <c r="I33" s="79"/>
      <c r="J33" s="79"/>
      <c r="K33" s="79"/>
      <c r="L33" s="79"/>
      <c r="M33" s="79"/>
      <c r="N33" s="79"/>
      <c r="O33" s="79"/>
    </row>
    <row r="34" spans="1:15" ht="33.75" customHeight="1">
      <c r="A34" s="92"/>
      <c r="B34" s="76" t="s">
        <v>164</v>
      </c>
      <c r="C34" s="79"/>
      <c r="D34" s="79"/>
      <c r="E34" s="79"/>
      <c r="F34" s="79"/>
      <c r="G34" s="79"/>
      <c r="H34" s="79"/>
      <c r="I34" s="79"/>
      <c r="J34" s="79"/>
      <c r="K34" s="79"/>
      <c r="L34" s="79"/>
      <c r="M34" s="79"/>
      <c r="N34" s="79"/>
      <c r="O34" s="79"/>
    </row>
    <row r="35" spans="1:15" ht="20.100000000000001" customHeight="1">
      <c r="A35" s="92"/>
      <c r="B35" s="78" t="s">
        <v>117</v>
      </c>
      <c r="C35" s="77">
        <v>84.549899999999994</v>
      </c>
      <c r="D35" s="77">
        <v>85.247200000000007</v>
      </c>
      <c r="E35" s="77">
        <v>85.469399999999993</v>
      </c>
      <c r="F35" s="77">
        <v>85.589299999999994</v>
      </c>
      <c r="G35" s="77">
        <v>85.811599999999999</v>
      </c>
      <c r="H35" s="77">
        <v>144.20740000000001</v>
      </c>
      <c r="I35" s="77">
        <v>142.48570000000001</v>
      </c>
      <c r="J35" s="77">
        <v>140.821</v>
      </c>
      <c r="K35" s="77">
        <v>120.86969999999999</v>
      </c>
      <c r="L35" s="77">
        <v>128.12459999999999</v>
      </c>
      <c r="M35" s="77">
        <v>128.10210000000001</v>
      </c>
      <c r="N35" s="77">
        <v>128.19839999999999</v>
      </c>
      <c r="O35" s="77">
        <v>128.44640000000001</v>
      </c>
    </row>
    <row r="36" spans="1:15" ht="20.100000000000001" customHeight="1">
      <c r="A36" s="92"/>
      <c r="B36" s="78" t="s">
        <v>175</v>
      </c>
      <c r="C36" s="83">
        <v>0.14000000000000001</v>
      </c>
      <c r="D36" s="83">
        <v>0.14000000000000001</v>
      </c>
      <c r="E36" s="83">
        <v>0.14000000000000001</v>
      </c>
      <c r="F36" s="83">
        <v>0.14000000000000001</v>
      </c>
      <c r="G36" s="83">
        <v>0.14000000000000001</v>
      </c>
      <c r="H36" s="86">
        <v>0.23480999999999999</v>
      </c>
      <c r="I36" s="86">
        <v>0.2321</v>
      </c>
      <c r="J36" s="86">
        <v>0.22944000000000001</v>
      </c>
      <c r="K36" s="86">
        <v>0.19689000000000001</v>
      </c>
      <c r="L36" s="86">
        <v>0.20876</v>
      </c>
      <c r="M36" s="86">
        <v>0.20876</v>
      </c>
      <c r="N36" s="86">
        <v>0.20876</v>
      </c>
      <c r="O36" s="86">
        <v>0.20876</v>
      </c>
    </row>
    <row r="37" spans="1:15" ht="20.100000000000001" customHeight="1">
      <c r="A37" s="92"/>
      <c r="B37" s="78" t="s">
        <v>119</v>
      </c>
      <c r="C37" s="79"/>
      <c r="D37" s="79"/>
      <c r="E37" s="79"/>
      <c r="F37" s="79"/>
      <c r="G37" s="79"/>
      <c r="H37" s="79"/>
      <c r="I37" s="79"/>
      <c r="J37" s="79"/>
      <c r="K37" s="79"/>
      <c r="L37" s="79"/>
      <c r="M37" s="79"/>
      <c r="N37" s="79"/>
      <c r="O37" s="79"/>
    </row>
    <row r="38" spans="1:15" ht="20.100000000000001" customHeight="1">
      <c r="A38" s="92"/>
      <c r="B38" s="78" t="s">
        <v>117</v>
      </c>
      <c r="C38" s="77">
        <v>114.7722</v>
      </c>
      <c r="D38" s="77">
        <v>114.6669</v>
      </c>
      <c r="E38" s="77">
        <v>107.0235</v>
      </c>
      <c r="F38" s="77">
        <v>94.989599999999996</v>
      </c>
      <c r="G38" s="77">
        <v>81.748599999999996</v>
      </c>
      <c r="H38" s="77">
        <v>69.938299999999998</v>
      </c>
      <c r="I38" s="77">
        <v>43.826300000000003</v>
      </c>
      <c r="J38" s="77">
        <v>44.377200000000002</v>
      </c>
      <c r="K38" s="77">
        <v>37.959099999999999</v>
      </c>
      <c r="L38" s="77">
        <v>31.404900000000001</v>
      </c>
      <c r="M38" s="77">
        <v>22.6175</v>
      </c>
      <c r="N38" s="77">
        <v>18.089099999999998</v>
      </c>
      <c r="O38" s="77">
        <v>11.443</v>
      </c>
    </row>
    <row r="39" spans="1:15" ht="32.25" customHeight="1">
      <c r="A39" s="92"/>
      <c r="B39" s="76" t="s">
        <v>165</v>
      </c>
      <c r="C39" s="84">
        <v>8.9280999999999999E-2</v>
      </c>
      <c r="D39" s="84">
        <v>8.9837E-2</v>
      </c>
      <c r="E39" s="84">
        <v>9.0222999999999998E-2</v>
      </c>
      <c r="F39" s="84">
        <v>9.0255000000000002E-2</v>
      </c>
      <c r="G39" s="84">
        <v>9.0142E-2</v>
      </c>
      <c r="H39" s="84">
        <v>8.9279999999999998E-2</v>
      </c>
      <c r="I39" s="84">
        <v>6.4490000000000006E-2</v>
      </c>
      <c r="J39" s="84">
        <v>7.7039999999999997E-2</v>
      </c>
      <c r="K39" s="84">
        <v>8.0229999999999996E-2</v>
      </c>
      <c r="L39" s="84">
        <v>8.498E-2</v>
      </c>
      <c r="M39" s="84">
        <v>8.4330000000000002E-2</v>
      </c>
      <c r="N39" s="84">
        <v>0.10896</v>
      </c>
      <c r="O39" s="84">
        <v>0.10896</v>
      </c>
    </row>
    <row r="40" spans="1:15" ht="34.5" customHeight="1">
      <c r="A40" s="92"/>
      <c r="B40" s="76" t="s">
        <v>166</v>
      </c>
      <c r="C40" s="79"/>
      <c r="D40" s="79"/>
      <c r="E40" s="79"/>
      <c r="F40" s="79"/>
      <c r="G40" s="79"/>
      <c r="H40" s="79"/>
      <c r="I40" s="79"/>
      <c r="J40" s="79"/>
      <c r="K40" s="79"/>
      <c r="L40" s="79"/>
      <c r="M40" s="79"/>
      <c r="N40" s="79"/>
      <c r="O40" s="79"/>
    </row>
    <row r="41" spans="1:15" ht="20.100000000000001" customHeight="1">
      <c r="A41" s="92"/>
      <c r="B41" s="78" t="s">
        <v>117</v>
      </c>
      <c r="C41" s="77">
        <v>54.640999999999998</v>
      </c>
      <c r="D41" s="77">
        <f>55.1018+9.357</f>
        <v>64.458799999999997</v>
      </c>
      <c r="E41" s="77">
        <f>55.2486+67.155</f>
        <v>122.40360000000001</v>
      </c>
      <c r="F41" s="77">
        <f>55.3277+82.6348</f>
        <v>137.96250000000001</v>
      </c>
      <c r="G41" s="77">
        <f>55.4747+82.6429</f>
        <v>138.11759999999998</v>
      </c>
      <c r="H41" s="77">
        <v>103.2231</v>
      </c>
      <c r="I41" s="77">
        <v>103.21120000000001</v>
      </c>
      <c r="J41" s="77">
        <v>103.21510000000001</v>
      </c>
      <c r="K41" s="77">
        <v>103.2289</v>
      </c>
      <c r="L41" s="77">
        <v>103.2362</v>
      </c>
      <c r="M41" s="77">
        <v>103.2176</v>
      </c>
      <c r="N41" s="77">
        <v>103.297</v>
      </c>
      <c r="O41" s="77">
        <v>24.237300000000001</v>
      </c>
    </row>
    <row r="42" spans="1:15" ht="20.100000000000001" customHeight="1">
      <c r="A42" s="92"/>
      <c r="B42" s="78" t="s">
        <v>118</v>
      </c>
      <c r="C42" s="84">
        <v>2.7699999999999999E-2</v>
      </c>
      <c r="D42" s="84">
        <v>2.7699999999999999E-2</v>
      </c>
      <c r="E42" s="84">
        <v>2.7699999999999999E-2</v>
      </c>
      <c r="F42" s="84">
        <v>2.7699999999999999E-2</v>
      </c>
      <c r="G42" s="84">
        <v>2.7699999999999999E-2</v>
      </c>
      <c r="H42" s="84">
        <v>5.1529999999999999E-2</v>
      </c>
      <c r="I42" s="84">
        <v>5.1540000000000002E-2</v>
      </c>
      <c r="J42" s="84">
        <v>5.1560000000000002E-2</v>
      </c>
      <c r="K42" s="84">
        <v>5.2359999999999997E-2</v>
      </c>
      <c r="L42" s="84">
        <v>5.2359999999999997E-2</v>
      </c>
      <c r="M42" s="84">
        <v>5.1569999999999998E-2</v>
      </c>
      <c r="N42" s="84">
        <v>5.1569999999999998E-2</v>
      </c>
      <c r="O42" s="79"/>
    </row>
    <row r="43" spans="1:15" ht="20.25" customHeight="1">
      <c r="A43" s="92"/>
      <c r="B43" s="78" t="s">
        <v>120</v>
      </c>
      <c r="C43" s="79"/>
      <c r="D43" s="79"/>
      <c r="E43" s="79"/>
      <c r="F43" s="79"/>
      <c r="G43" s="79"/>
      <c r="H43" s="79"/>
      <c r="I43" s="79"/>
      <c r="J43" s="79"/>
      <c r="K43" s="79"/>
      <c r="L43" s="79"/>
      <c r="M43" s="79"/>
      <c r="N43" s="79"/>
      <c r="O43" s="79"/>
    </row>
    <row r="44" spans="1:15" ht="20.100000000000001" customHeight="1">
      <c r="A44" s="92"/>
      <c r="B44" s="78" t="s">
        <v>117</v>
      </c>
      <c r="C44" s="77">
        <v>7.2190000000000003</v>
      </c>
      <c r="D44" s="77">
        <v>7.5528000000000004</v>
      </c>
      <c r="E44" s="77">
        <v>8.5924999999999994</v>
      </c>
      <c r="F44" s="77">
        <v>8.8264999999999993</v>
      </c>
      <c r="G44" s="77">
        <v>8.7830999999999992</v>
      </c>
      <c r="H44" s="77">
        <v>9.9109999999999996</v>
      </c>
      <c r="I44" s="77">
        <v>9.5190999999999999</v>
      </c>
      <c r="J44" s="77">
        <v>9.6952999999999996</v>
      </c>
      <c r="K44" s="77">
        <v>9.3567999999999998</v>
      </c>
      <c r="L44" s="77">
        <v>9.5943000000000005</v>
      </c>
      <c r="M44" s="77">
        <v>9.8537999999999997</v>
      </c>
      <c r="N44" s="77">
        <v>10.02</v>
      </c>
      <c r="O44" s="77">
        <v>8.3369999999999997</v>
      </c>
    </row>
    <row r="45" spans="1:15" ht="20.100000000000001" customHeight="1">
      <c r="A45" s="92"/>
      <c r="B45" s="78" t="s">
        <v>118</v>
      </c>
      <c r="C45" s="84">
        <v>0.10249999999999999</v>
      </c>
      <c r="D45" s="84">
        <v>0.10249999999999999</v>
      </c>
      <c r="E45" s="84">
        <v>0.10249999999999999</v>
      </c>
      <c r="F45" s="84">
        <v>0.10249999999999999</v>
      </c>
      <c r="G45" s="84">
        <v>0.10249999999999999</v>
      </c>
      <c r="H45" s="84">
        <v>0.1225</v>
      </c>
      <c r="I45" s="84">
        <v>0.1225</v>
      </c>
      <c r="J45" s="84">
        <v>0.1225</v>
      </c>
      <c r="K45" s="84">
        <v>0.1225</v>
      </c>
      <c r="L45" s="84">
        <v>0.1225</v>
      </c>
      <c r="M45" s="84">
        <v>0.13500000000000001</v>
      </c>
      <c r="N45" s="84">
        <v>0.13500000000000001</v>
      </c>
      <c r="O45" s="84">
        <v>0.13500000000000001</v>
      </c>
    </row>
    <row r="46" spans="1:15" ht="49.5" customHeight="1">
      <c r="A46" s="92"/>
      <c r="B46" s="78" t="s">
        <v>102</v>
      </c>
      <c r="C46" s="79"/>
      <c r="D46" s="79"/>
      <c r="E46" s="79"/>
      <c r="F46" s="79"/>
      <c r="G46" s="79"/>
      <c r="H46" s="79"/>
      <c r="I46" s="79"/>
      <c r="J46" s="79"/>
      <c r="K46" s="79"/>
      <c r="L46" s="79"/>
      <c r="M46" s="79"/>
      <c r="N46" s="79"/>
      <c r="O46" s="79"/>
    </row>
    <row r="47" spans="1:15" ht="13.5" customHeight="1">
      <c r="A47" s="92"/>
      <c r="B47" s="78"/>
      <c r="C47" s="79"/>
      <c r="D47" s="79"/>
      <c r="E47" s="79"/>
      <c r="F47" s="79"/>
      <c r="G47" s="79"/>
      <c r="H47" s="79"/>
      <c r="I47" s="79"/>
      <c r="J47" s="79"/>
      <c r="K47" s="79"/>
      <c r="L47" s="79"/>
      <c r="M47" s="79"/>
      <c r="N47" s="79"/>
      <c r="O47" s="79"/>
    </row>
    <row r="48" spans="1:15" ht="20.100000000000001" customHeight="1">
      <c r="A48" s="92"/>
      <c r="B48" s="78" t="s">
        <v>117</v>
      </c>
      <c r="C48" s="77">
        <v>29.34</v>
      </c>
      <c r="D48" s="77">
        <v>30.51</v>
      </c>
      <c r="E48" s="77">
        <v>31.73</v>
      </c>
      <c r="F48" s="77">
        <v>33</v>
      </c>
      <c r="G48" s="77">
        <v>34.32</v>
      </c>
      <c r="H48" s="77">
        <v>65.897800000000004</v>
      </c>
      <c r="I48" s="77">
        <v>69.667100000000005</v>
      </c>
      <c r="J48" s="77">
        <v>73.652100000000004</v>
      </c>
      <c r="K48" s="77">
        <v>77.864999999999995</v>
      </c>
      <c r="L48" s="77">
        <v>82.318899999999999</v>
      </c>
      <c r="M48" s="77">
        <v>72.565399999999997</v>
      </c>
      <c r="N48" s="77">
        <v>77.386600000000001</v>
      </c>
      <c r="O48" s="77">
        <v>82.528199999999998</v>
      </c>
    </row>
    <row r="49" spans="1:16" ht="20.100000000000001" customHeight="1">
      <c r="A49" s="92"/>
      <c r="B49" s="78" t="s">
        <v>118</v>
      </c>
      <c r="C49" s="79"/>
      <c r="D49" s="79"/>
      <c r="E49" s="79"/>
      <c r="F49" s="79"/>
      <c r="G49" s="79"/>
      <c r="H49" s="79"/>
      <c r="I49" s="79"/>
      <c r="J49" s="79"/>
      <c r="K49" s="79"/>
      <c r="L49" s="79"/>
      <c r="M49" s="79"/>
      <c r="N49" s="79"/>
      <c r="O49" s="79"/>
    </row>
    <row r="50" spans="1:16" ht="33" customHeight="1">
      <c r="A50" s="92"/>
      <c r="B50" s="78" t="s">
        <v>121</v>
      </c>
      <c r="C50" s="162" t="s">
        <v>170</v>
      </c>
      <c r="D50" s="163"/>
      <c r="E50" s="163"/>
      <c r="F50" s="163"/>
      <c r="G50" s="163"/>
      <c r="H50" s="163"/>
      <c r="I50" s="163"/>
      <c r="J50" s="163"/>
      <c r="K50" s="163"/>
      <c r="L50" s="163"/>
      <c r="M50" s="163"/>
      <c r="N50" s="163"/>
      <c r="O50" s="164"/>
    </row>
    <row r="51" spans="1:16" ht="20.100000000000001" customHeight="1">
      <c r="A51" s="91">
        <v>25</v>
      </c>
      <c r="B51" s="78" t="s">
        <v>169</v>
      </c>
      <c r="C51" s="77">
        <f>C48+C44+C41+C38+C35</f>
        <v>290.52209999999997</v>
      </c>
      <c r="D51" s="77">
        <f t="shared" ref="D51:O51" si="0">D48+D44+D41+D38+D35</f>
        <v>302.4357</v>
      </c>
      <c r="E51" s="77">
        <f t="shared" si="0"/>
        <v>355.21899999999999</v>
      </c>
      <c r="F51" s="77">
        <f t="shared" si="0"/>
        <v>360.36789999999996</v>
      </c>
      <c r="G51" s="77">
        <f t="shared" si="0"/>
        <v>348.78089999999997</v>
      </c>
      <c r="H51" s="77">
        <f t="shared" si="0"/>
        <v>393.17759999999998</v>
      </c>
      <c r="I51" s="77">
        <f t="shared" si="0"/>
        <v>368.70940000000002</v>
      </c>
      <c r="J51" s="77">
        <f>J48+J44+J41+J38+J35</f>
        <v>371.76070000000004</v>
      </c>
      <c r="K51" s="77">
        <f t="shared" si="0"/>
        <v>349.27949999999998</v>
      </c>
      <c r="L51" s="77">
        <f t="shared" si="0"/>
        <v>354.6789</v>
      </c>
      <c r="M51" s="77">
        <f t="shared" si="0"/>
        <v>336.35640000000001</v>
      </c>
      <c r="N51" s="77">
        <f t="shared" si="0"/>
        <v>336.99109999999996</v>
      </c>
      <c r="O51" s="77">
        <f t="shared" si="0"/>
        <v>254.99190000000002</v>
      </c>
      <c r="P51" s="43">
        <f>1499.89*0.988*0.88</f>
        <v>1304.0643616000002</v>
      </c>
    </row>
    <row r="52" spans="1:16" ht="20.100000000000001" customHeight="1">
      <c r="A52" s="91">
        <v>26</v>
      </c>
      <c r="B52" s="78" t="s">
        <v>122</v>
      </c>
      <c r="C52" s="77">
        <f>C53/2</f>
        <v>1.1139101280382691</v>
      </c>
      <c r="D52" s="77">
        <f t="shared" ref="D52:O52" si="1">D53/2</f>
        <v>1.1595888550659093</v>
      </c>
      <c r="E52" s="77">
        <f t="shared" si="1"/>
        <v>1.361968820174527</v>
      </c>
      <c r="F52" s="77">
        <f t="shared" si="1"/>
        <v>1.3817105605042856</v>
      </c>
      <c r="G52" s="77">
        <f t="shared" si="1"/>
        <v>1.3372840722833228</v>
      </c>
      <c r="H52" s="77">
        <f t="shared" si="1"/>
        <v>1.5075084159097685</v>
      </c>
      <c r="I52" s="77">
        <f t="shared" si="1"/>
        <v>1.4136932610734723</v>
      </c>
      <c r="J52" s="77">
        <f t="shared" si="1"/>
        <v>1.4253924535744324</v>
      </c>
      <c r="K52" s="77">
        <f t="shared" si="1"/>
        <v>1.3391957877426284</v>
      </c>
      <c r="L52" s="77">
        <f t="shared" si="1"/>
        <v>1.3598979868019418</v>
      </c>
      <c r="M52" s="77">
        <f t="shared" si="1"/>
        <v>1.2896464695473815</v>
      </c>
      <c r="N52" s="77">
        <f t="shared" si="1"/>
        <v>1.2920800150789118</v>
      </c>
      <c r="O52" s="77">
        <f t="shared" si="1"/>
        <v>0.9776814224381607</v>
      </c>
    </row>
    <row r="53" spans="1:16" ht="20.100000000000001" customHeight="1">
      <c r="A53" s="91">
        <v>27</v>
      </c>
      <c r="B53" s="78" t="s">
        <v>123</v>
      </c>
      <c r="C53" s="77">
        <f>C51*10/$P$51</f>
        <v>2.2278202560765381</v>
      </c>
      <c r="D53" s="77">
        <f t="shared" ref="D53:O53" si="2">D51*10/$P$51</f>
        <v>2.3191777101318185</v>
      </c>
      <c r="E53" s="77">
        <f t="shared" si="2"/>
        <v>2.7239376403490541</v>
      </c>
      <c r="F53" s="77">
        <f t="shared" si="2"/>
        <v>2.7634211210085713</v>
      </c>
      <c r="G53" s="77">
        <f t="shared" si="2"/>
        <v>2.6745681445666456</v>
      </c>
      <c r="H53" s="77">
        <f t="shared" si="2"/>
        <v>3.0150168318195369</v>
      </c>
      <c r="I53" s="77">
        <f t="shared" si="2"/>
        <v>2.8273865221469445</v>
      </c>
      <c r="J53" s="77">
        <f t="shared" si="2"/>
        <v>2.8507849071488649</v>
      </c>
      <c r="K53" s="77">
        <f t="shared" si="2"/>
        <v>2.6783915754852567</v>
      </c>
      <c r="L53" s="77">
        <f t="shared" si="2"/>
        <v>2.7197959736038837</v>
      </c>
      <c r="M53" s="77">
        <f t="shared" si="2"/>
        <v>2.579292939094763</v>
      </c>
      <c r="N53" s="77">
        <f t="shared" si="2"/>
        <v>2.5841600301578236</v>
      </c>
      <c r="O53" s="77">
        <f t="shared" si="2"/>
        <v>1.9553628448763214</v>
      </c>
    </row>
    <row r="54" spans="1:16" ht="34.5" customHeight="1">
      <c r="A54" s="91">
        <v>28</v>
      </c>
      <c r="B54" s="76" t="s">
        <v>167</v>
      </c>
      <c r="C54" s="77">
        <v>277.23175170000002</v>
      </c>
      <c r="D54" s="77">
        <v>346.63430110000002</v>
      </c>
      <c r="E54" s="77">
        <v>428.04217210000002</v>
      </c>
      <c r="F54" s="77">
        <v>396.75360819999997</v>
      </c>
      <c r="G54" s="77">
        <v>392.91915829999999</v>
      </c>
      <c r="H54" s="77">
        <v>449.6627125</v>
      </c>
      <c r="I54" s="77">
        <v>385.22219769999998</v>
      </c>
      <c r="J54" s="77">
        <v>530.8764817</v>
      </c>
      <c r="K54" s="77">
        <v>464.03974959999999</v>
      </c>
      <c r="L54" s="77">
        <v>442.06924729999997</v>
      </c>
      <c r="M54" s="77">
        <v>436.59519660000001</v>
      </c>
      <c r="N54" s="77">
        <v>438.5411373</v>
      </c>
      <c r="O54" s="77">
        <v>279.56330150000002</v>
      </c>
    </row>
    <row r="55" spans="1:16" ht="33.75" customHeight="1">
      <c r="A55" s="91">
        <v>29</v>
      </c>
      <c r="B55" s="78" t="s">
        <v>177</v>
      </c>
      <c r="C55" s="79"/>
      <c r="D55" s="79"/>
      <c r="E55" s="79"/>
      <c r="F55" s="79"/>
      <c r="G55" s="79"/>
      <c r="H55" s="79"/>
      <c r="I55" s="79"/>
      <c r="J55" s="79"/>
      <c r="K55" s="79"/>
      <c r="L55" s="79"/>
      <c r="M55" s="79"/>
      <c r="N55" s="79"/>
      <c r="O55" s="79"/>
    </row>
    <row r="56" spans="1:16" ht="32.25" customHeight="1">
      <c r="A56" s="91">
        <v>30</v>
      </c>
      <c r="B56" s="78" t="s">
        <v>176</v>
      </c>
      <c r="C56" s="77">
        <v>55.188623999999997</v>
      </c>
      <c r="D56" s="77">
        <v>147.33120030000001</v>
      </c>
      <c r="E56" s="77">
        <v>155.72447460000001</v>
      </c>
      <c r="F56" s="77">
        <v>96.069819007122277</v>
      </c>
      <c r="G56" s="77">
        <v>115.768097</v>
      </c>
      <c r="H56" s="77">
        <v>164.9964597</v>
      </c>
      <c r="I56" s="77">
        <v>197.32555360000001</v>
      </c>
      <c r="J56" s="77">
        <v>302.42955019999999</v>
      </c>
      <c r="K56" s="77">
        <v>179.43584670000001</v>
      </c>
      <c r="L56" s="77">
        <v>210.15697399999999</v>
      </c>
      <c r="M56" s="77">
        <v>183.86018540000001</v>
      </c>
      <c r="N56" s="77">
        <v>213.4033068</v>
      </c>
      <c r="O56" s="77">
        <v>160.41696440000001</v>
      </c>
    </row>
    <row r="57" spans="1:16" ht="22.5" customHeight="1">
      <c r="A57" s="91">
        <v>31</v>
      </c>
      <c r="B57" s="78" t="s">
        <v>124</v>
      </c>
      <c r="C57" s="77">
        <v>3.7188105999985055</v>
      </c>
      <c r="D57" s="77">
        <v>18.486821399996415</v>
      </c>
      <c r="E57" s="77">
        <v>12.290912399997296</v>
      </c>
      <c r="F57" s="77">
        <v>21.063541999997142</v>
      </c>
      <c r="G57" s="77">
        <v>-0.67000140000004649</v>
      </c>
      <c r="H57" s="77">
        <v>0.20233898072547163</v>
      </c>
      <c r="I57" s="77">
        <v>-0.78074909091333211</v>
      </c>
      <c r="J57" s="77">
        <v>3.5243386363579248</v>
      </c>
      <c r="K57" s="77">
        <v>3.382635681813781</v>
      </c>
      <c r="L57" s="77">
        <v>1.175085227270074</v>
      </c>
      <c r="M57" s="77">
        <v>26.276175227272233</v>
      </c>
      <c r="N57" s="77">
        <v>46.770853863636603</v>
      </c>
      <c r="O57" s="77">
        <v>48.52948977272581</v>
      </c>
    </row>
    <row r="58" spans="1:16" ht="24.75" customHeight="1">
      <c r="A58" s="91">
        <v>32</v>
      </c>
      <c r="B58" s="78" t="s">
        <v>125</v>
      </c>
      <c r="C58" s="79"/>
      <c r="D58" s="79"/>
      <c r="E58" s="79"/>
      <c r="F58" s="79"/>
      <c r="G58" s="79"/>
      <c r="H58" s="79"/>
      <c r="I58" s="79"/>
      <c r="J58" s="79"/>
      <c r="K58" s="79"/>
      <c r="L58" s="79"/>
      <c r="M58" s="79"/>
      <c r="N58" s="79"/>
      <c r="O58" s="79"/>
    </row>
    <row r="59" spans="1:16" ht="33.75" customHeight="1">
      <c r="A59" s="93">
        <v>33</v>
      </c>
      <c r="B59" s="94" t="s">
        <v>126</v>
      </c>
      <c r="C59" s="79"/>
      <c r="D59" s="79"/>
      <c r="E59" s="79">
        <v>6.61</v>
      </c>
      <c r="F59" s="79">
        <v>7.45</v>
      </c>
      <c r="G59" s="79">
        <v>7.28</v>
      </c>
      <c r="H59" s="79">
        <v>6.76</v>
      </c>
      <c r="I59" s="77">
        <v>8.3047418000000004</v>
      </c>
      <c r="J59" s="77">
        <v>0.47170190000000001</v>
      </c>
      <c r="K59" s="77">
        <v>6.6205930000000004</v>
      </c>
      <c r="L59" s="77">
        <v>6.2184942999999997</v>
      </c>
      <c r="M59" s="77">
        <v>8.9389669999999999</v>
      </c>
      <c r="N59" s="77">
        <v>10.372973200000001</v>
      </c>
      <c r="O59" s="77">
        <v>9.8783145999999995</v>
      </c>
    </row>
    <row r="60" spans="1:16" customFormat="1" ht="17.25" customHeight="1">
      <c r="A60" s="165" t="s">
        <v>171</v>
      </c>
      <c r="B60" s="165"/>
      <c r="C60" s="87"/>
      <c r="D60" s="87"/>
      <c r="E60" s="87"/>
      <c r="F60" s="87"/>
      <c r="G60" s="87"/>
      <c r="H60" s="87"/>
      <c r="I60" s="87"/>
      <c r="J60" s="87"/>
      <c r="K60" s="87"/>
      <c r="L60" s="87"/>
      <c r="M60" s="87"/>
      <c r="N60" s="87"/>
      <c r="O60" s="87"/>
    </row>
    <row r="61" spans="1:16" customFormat="1" ht="18" customHeight="1">
      <c r="A61" s="88" t="s">
        <v>178</v>
      </c>
      <c r="B61" s="89"/>
      <c r="C61" s="87"/>
      <c r="D61" s="87"/>
      <c r="E61" s="87"/>
      <c r="F61" s="87"/>
      <c r="G61" s="87"/>
      <c r="H61" s="87"/>
      <c r="I61" s="87"/>
      <c r="J61" s="87"/>
      <c r="K61" s="87"/>
      <c r="L61" s="87"/>
      <c r="M61" s="87"/>
      <c r="N61" s="87"/>
      <c r="O61" s="87"/>
    </row>
    <row r="62" spans="1:16" customFormat="1" ht="18" customHeight="1">
      <c r="A62" s="88" t="s">
        <v>172</v>
      </c>
      <c r="B62" s="89"/>
      <c r="C62" s="87"/>
      <c r="D62" s="87"/>
      <c r="E62" s="87"/>
      <c r="F62" s="87"/>
      <c r="G62" s="87"/>
      <c r="H62" s="87"/>
      <c r="I62" s="87"/>
      <c r="J62" s="87"/>
      <c r="K62" s="87"/>
      <c r="L62" s="87"/>
      <c r="M62" s="87"/>
      <c r="N62" s="87"/>
      <c r="O62" s="87"/>
    </row>
    <row r="63" spans="1:16" customFormat="1" ht="16.5" customHeight="1">
      <c r="A63" s="88" t="s">
        <v>173</v>
      </c>
      <c r="B63" s="89"/>
      <c r="C63" s="87"/>
      <c r="D63" s="87"/>
      <c r="E63" s="87"/>
      <c r="F63" s="87"/>
      <c r="G63" s="87"/>
      <c r="H63" s="87"/>
      <c r="I63" s="87"/>
      <c r="J63" s="87"/>
      <c r="K63" s="87"/>
      <c r="L63" s="87"/>
      <c r="M63" s="87"/>
      <c r="N63" s="87"/>
      <c r="O63" s="87"/>
    </row>
    <row r="64" spans="1:16" customFormat="1" ht="17.25" customHeight="1">
      <c r="A64" s="88" t="s">
        <v>174</v>
      </c>
      <c r="B64" s="89"/>
      <c r="C64" s="87"/>
      <c r="D64" s="87"/>
      <c r="E64" s="87"/>
      <c r="F64" s="87"/>
      <c r="G64" s="87"/>
      <c r="H64" s="87"/>
      <c r="I64" s="87"/>
      <c r="J64" s="87"/>
      <c r="K64" s="87"/>
      <c r="L64" s="87"/>
      <c r="M64" s="87"/>
      <c r="N64" s="87"/>
      <c r="O64" s="87"/>
    </row>
    <row r="65" spans="1:15" customFormat="1" ht="36" customHeight="1">
      <c r="A65" s="161" t="s">
        <v>180</v>
      </c>
      <c r="B65" s="161"/>
      <c r="C65" s="161"/>
      <c r="D65" s="161"/>
      <c r="E65" s="161"/>
      <c r="F65" s="161"/>
      <c r="G65" s="161"/>
      <c r="H65" s="161"/>
      <c r="I65" s="161"/>
      <c r="J65" s="161"/>
      <c r="K65" s="161"/>
      <c r="L65" s="161"/>
      <c r="M65" s="161"/>
      <c r="N65" s="161"/>
      <c r="O65" s="161"/>
    </row>
    <row r="66" spans="1:15" ht="15">
      <c r="A66" s="85" t="s">
        <v>146</v>
      </c>
      <c r="B66" s="71"/>
      <c r="C66" s="71"/>
      <c r="D66" s="71"/>
      <c r="E66" s="71"/>
      <c r="F66" s="71"/>
      <c r="G66" s="71"/>
      <c r="H66" s="71"/>
      <c r="I66" s="71"/>
      <c r="J66" s="71"/>
      <c r="K66" s="71"/>
      <c r="L66" s="71"/>
      <c r="M66" s="71"/>
      <c r="N66" s="71"/>
      <c r="O66" s="71"/>
    </row>
    <row r="67" spans="1:15" ht="15">
      <c r="A67" s="71" t="s">
        <v>168</v>
      </c>
      <c r="B67" s="71"/>
      <c r="C67" s="71"/>
      <c r="D67" s="71"/>
      <c r="E67" s="71"/>
      <c r="F67" s="71"/>
      <c r="G67" s="71"/>
      <c r="H67" s="71"/>
      <c r="I67" s="71"/>
      <c r="J67" s="71"/>
      <c r="K67" s="71"/>
      <c r="L67" s="71"/>
      <c r="M67" s="71"/>
      <c r="N67" s="71"/>
      <c r="O67" s="71"/>
    </row>
    <row r="68" spans="1:15" ht="15">
      <c r="A68" s="85" t="s">
        <v>147</v>
      </c>
      <c r="B68" s="71"/>
      <c r="C68" s="71"/>
      <c r="D68" s="71"/>
      <c r="E68" s="71"/>
      <c r="F68" s="71"/>
      <c r="G68" s="71"/>
      <c r="H68" s="71"/>
      <c r="I68" s="71"/>
      <c r="J68" s="71"/>
      <c r="K68" s="71"/>
      <c r="L68" s="71"/>
      <c r="M68" s="71"/>
      <c r="N68" s="71"/>
      <c r="O68" s="71"/>
    </row>
    <row r="69" spans="1:15" ht="15">
      <c r="A69" s="85" t="s">
        <v>148</v>
      </c>
      <c r="B69" s="71"/>
      <c r="C69" s="71"/>
      <c r="D69" s="71"/>
      <c r="E69" s="71"/>
      <c r="F69" s="71"/>
      <c r="G69" s="71"/>
      <c r="H69" s="71"/>
      <c r="I69" s="71"/>
      <c r="J69" s="71"/>
      <c r="K69" s="71"/>
      <c r="L69" s="71"/>
      <c r="M69" s="71"/>
      <c r="N69" s="71"/>
      <c r="O69" s="71"/>
    </row>
    <row r="70" spans="1:15">
      <c r="A70" s="45"/>
    </row>
  </sheetData>
  <mergeCells count="15">
    <mergeCell ref="A65:O65"/>
    <mergeCell ref="C50:O50"/>
    <mergeCell ref="A60:B60"/>
    <mergeCell ref="C15:O27"/>
    <mergeCell ref="A3:B3"/>
    <mergeCell ref="C3:O3"/>
    <mergeCell ref="A4:B4"/>
    <mergeCell ref="C4:O4"/>
    <mergeCell ref="A5:B5"/>
    <mergeCell ref="C5:O5"/>
    <mergeCell ref="A6:E6"/>
    <mergeCell ref="A7:B7"/>
    <mergeCell ref="C7:O7"/>
    <mergeCell ref="A8:B8"/>
    <mergeCell ref="C8:O8"/>
  </mergeCells>
  <pageMargins left="0.47244094488188981" right="0.19685039370078741" top="0.55118110236220474" bottom="0.43307086614173229" header="0.31496062992125984" footer="0.31496062992125984"/>
  <pageSetup paperSize="9" scale="54"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dimension ref="A2:V47"/>
  <sheetViews>
    <sheetView tabSelected="1" view="pageBreakPreview" zoomScaleNormal="100" zoomScaleSheetLayoutView="100" workbookViewId="0">
      <pane xSplit="2" ySplit="7" topLeftCell="C37" activePane="bottomRight" state="frozen"/>
      <selection activeCell="AB46" sqref="AB46"/>
      <selection pane="topRight" activeCell="AB46" sqref="AB46"/>
      <selection pane="bottomLeft" activeCell="AB46" sqref="AB46"/>
      <selection pane="bottomRight" activeCell="AP41" sqref="AP41"/>
    </sheetView>
  </sheetViews>
  <sheetFormatPr defaultRowHeight="12.75"/>
  <cols>
    <col min="1" max="1" width="7.1640625" style="175" customWidth="1"/>
    <col min="2" max="2" width="46.1640625" style="177" customWidth="1"/>
    <col min="3" max="3" width="16.33203125" style="183" bestFit="1" customWidth="1"/>
    <col min="4" max="4" width="16.33203125" style="177" bestFit="1" customWidth="1"/>
    <col min="5" max="7" width="16.33203125" style="177" hidden="1" customWidth="1"/>
    <col min="8" max="8" width="14.33203125" style="177" hidden="1" customWidth="1"/>
    <col min="9" max="10" width="13.1640625" style="177" hidden="1" customWidth="1"/>
    <col min="11" max="11" width="16.1640625" style="177" hidden="1" customWidth="1"/>
    <col min="12" max="12" width="14.33203125" style="177" hidden="1" customWidth="1"/>
    <col min="13" max="13" width="8.1640625" style="177" bestFit="1" customWidth="1"/>
    <col min="14" max="16" width="8.1640625" style="177" hidden="1" customWidth="1"/>
    <col min="17" max="17" width="14" style="177" hidden="1" customWidth="1"/>
    <col min="18" max="18" width="20" style="177" hidden="1" customWidth="1"/>
    <col min="19" max="19" width="53.33203125" style="177" customWidth="1"/>
    <col min="20" max="20" width="57.6640625" style="177" hidden="1" customWidth="1"/>
    <col min="21" max="22" width="47.33203125" style="177" hidden="1" customWidth="1"/>
    <col min="23" max="47" width="2.33203125" style="177" bestFit="1" customWidth="1"/>
    <col min="48" max="16384" width="9.33203125" style="177"/>
  </cols>
  <sheetData>
    <row r="2" spans="1:22" ht="14.25" customHeight="1">
      <c r="B2" s="176" t="s">
        <v>181</v>
      </c>
      <c r="C2" s="176"/>
      <c r="D2" s="176"/>
      <c r="E2" s="176"/>
      <c r="F2" s="176"/>
      <c r="G2" s="176"/>
      <c r="H2" s="176"/>
      <c r="I2" s="176"/>
      <c r="J2" s="176"/>
      <c r="K2" s="176"/>
      <c r="L2" s="176"/>
      <c r="M2" s="176"/>
      <c r="N2" s="176"/>
      <c r="O2" s="176"/>
      <c r="P2" s="176"/>
      <c r="Q2" s="176"/>
      <c r="R2" s="176"/>
      <c r="S2" s="176"/>
    </row>
    <row r="3" spans="1:22" ht="15" customHeight="1">
      <c r="B3" s="178" t="s">
        <v>182</v>
      </c>
      <c r="C3" s="178"/>
      <c r="D3" s="178"/>
      <c r="E3" s="178"/>
      <c r="F3" s="178"/>
      <c r="G3" s="178"/>
      <c r="H3" s="178"/>
      <c r="I3" s="178"/>
      <c r="J3" s="178"/>
      <c r="K3" s="178"/>
      <c r="L3" s="178"/>
      <c r="M3" s="178"/>
      <c r="N3" s="178"/>
      <c r="O3" s="178"/>
      <c r="P3" s="178"/>
      <c r="Q3" s="178"/>
      <c r="R3" s="178"/>
      <c r="S3" s="178"/>
    </row>
    <row r="4" spans="1:22" ht="4.5" customHeight="1">
      <c r="B4" s="179"/>
      <c r="C4" s="180"/>
      <c r="D4" s="181"/>
      <c r="E4" s="181"/>
      <c r="F4" s="181"/>
      <c r="G4" s="182"/>
      <c r="H4" s="182"/>
      <c r="I4" s="182"/>
      <c r="J4" s="182"/>
      <c r="K4" s="182"/>
      <c r="L4" s="182"/>
      <c r="M4" s="182"/>
      <c r="N4" s="182"/>
      <c r="O4" s="182"/>
      <c r="P4" s="182"/>
      <c r="Q4" s="182"/>
      <c r="R4" s="182"/>
      <c r="S4" s="182"/>
    </row>
    <row r="5" spans="1:22" ht="17.25" customHeight="1">
      <c r="B5" s="178" t="s">
        <v>183</v>
      </c>
      <c r="C5" s="178"/>
      <c r="D5" s="178"/>
      <c r="E5" s="178"/>
      <c r="F5" s="178"/>
      <c r="G5" s="178"/>
      <c r="H5" s="178"/>
      <c r="I5" s="178"/>
      <c r="J5" s="178"/>
      <c r="K5" s="178"/>
      <c r="L5" s="178"/>
      <c r="M5" s="178"/>
      <c r="N5" s="178"/>
      <c r="O5" s="178"/>
      <c r="P5" s="178"/>
      <c r="Q5" s="178"/>
      <c r="R5" s="178"/>
      <c r="S5" s="178"/>
    </row>
    <row r="6" spans="1:22" ht="6.75" customHeight="1"/>
    <row r="7" spans="1:22" ht="24" customHeight="1">
      <c r="A7" s="184" t="s">
        <v>184</v>
      </c>
      <c r="B7" s="184" t="s">
        <v>185</v>
      </c>
      <c r="C7" s="185" t="s">
        <v>75</v>
      </c>
      <c r="D7" s="186" t="s">
        <v>62</v>
      </c>
      <c r="E7" s="186" t="s">
        <v>76</v>
      </c>
      <c r="F7" s="186" t="s">
        <v>63</v>
      </c>
      <c r="G7" s="186" t="s">
        <v>64</v>
      </c>
      <c r="H7" s="187" t="s">
        <v>186</v>
      </c>
      <c r="I7" s="187" t="s">
        <v>187</v>
      </c>
      <c r="J7" s="186" t="s">
        <v>188</v>
      </c>
      <c r="K7" s="186" t="s">
        <v>189</v>
      </c>
      <c r="L7" s="186" t="s">
        <v>190</v>
      </c>
      <c r="M7" s="188" t="s">
        <v>191</v>
      </c>
      <c r="N7" s="188"/>
      <c r="O7" s="188"/>
      <c r="P7" s="188"/>
      <c r="Q7" s="189"/>
      <c r="R7" s="189"/>
      <c r="S7" s="188" t="s">
        <v>192</v>
      </c>
      <c r="T7" s="188"/>
      <c r="U7" s="188"/>
      <c r="V7" s="188"/>
    </row>
    <row r="8" spans="1:22">
      <c r="A8" s="190" t="s">
        <v>193</v>
      </c>
      <c r="B8" s="190">
        <v>1</v>
      </c>
      <c r="C8" s="191"/>
      <c r="D8" s="190"/>
      <c r="E8" s="190"/>
      <c r="F8" s="190"/>
      <c r="G8" s="192"/>
      <c r="H8" s="192"/>
      <c r="I8" s="192"/>
      <c r="J8" s="192"/>
      <c r="K8" s="192"/>
      <c r="L8" s="192"/>
      <c r="M8" s="192"/>
      <c r="N8" s="192"/>
      <c r="O8" s="192"/>
      <c r="P8" s="192"/>
      <c r="Q8" s="192"/>
      <c r="R8" s="192"/>
      <c r="S8" s="192"/>
      <c r="T8" s="192"/>
      <c r="U8" s="192"/>
      <c r="V8" s="192"/>
    </row>
    <row r="9" spans="1:22" ht="24.95" customHeight="1">
      <c r="A9" s="190" t="s">
        <v>194</v>
      </c>
      <c r="B9" s="193" t="s">
        <v>195</v>
      </c>
      <c r="C9" s="194"/>
      <c r="D9" s="192"/>
      <c r="E9" s="192"/>
      <c r="F9" s="192"/>
      <c r="G9" s="192"/>
      <c r="H9" s="192"/>
      <c r="I9" s="192"/>
      <c r="J9" s="192"/>
      <c r="K9" s="192"/>
      <c r="L9" s="192"/>
      <c r="M9" s="192"/>
      <c r="N9" s="195"/>
      <c r="O9" s="195"/>
      <c r="P9" s="195"/>
      <c r="Q9" s="192"/>
      <c r="R9" s="192"/>
      <c r="S9" s="192"/>
      <c r="T9" s="192"/>
      <c r="U9" s="192"/>
      <c r="V9" s="192"/>
    </row>
    <row r="10" spans="1:22" ht="24.95" customHeight="1">
      <c r="A10" s="190">
        <v>1</v>
      </c>
      <c r="B10" s="193" t="s">
        <v>196</v>
      </c>
      <c r="C10" s="194">
        <v>11373107</v>
      </c>
      <c r="D10" s="194">
        <v>32950057</v>
      </c>
      <c r="E10" s="194" t="e">
        <f>#REF!</f>
        <v>#REF!</v>
      </c>
      <c r="F10" s="194" t="e">
        <f>#REF!</f>
        <v>#REF!</v>
      </c>
      <c r="G10" s="194" t="e">
        <f>#REF!</f>
        <v>#REF!</v>
      </c>
      <c r="H10" s="194">
        <f>[1]Annexure_Final!Z1578</f>
        <v>0</v>
      </c>
      <c r="I10" s="194">
        <f>[1]Annexure_Final!AA1578</f>
        <v>0</v>
      </c>
      <c r="J10" s="194">
        <f>[1]Annexure_Final!AB1578</f>
        <v>0</v>
      </c>
      <c r="K10" s="194">
        <f>[1]Annexure_Final!AC1578</f>
        <v>0</v>
      </c>
      <c r="L10" s="194">
        <f>[1]Annexure_Final!AD1578</f>
        <v>0</v>
      </c>
      <c r="M10" s="195">
        <f>(D10-C10)/C10%</f>
        <v>189.71904511229869</v>
      </c>
      <c r="N10" s="195" t="e">
        <f>(E10-D10)/D10%</f>
        <v>#REF!</v>
      </c>
      <c r="O10" s="195" t="e">
        <f>(F10-E10)/E10%</f>
        <v>#REF!</v>
      </c>
      <c r="P10" s="195" t="e">
        <f>(G10-F10)/F10%</f>
        <v>#REF!</v>
      </c>
      <c r="Q10" s="192" t="s">
        <v>197</v>
      </c>
      <c r="R10" s="192" t="s">
        <v>198</v>
      </c>
      <c r="S10" s="192" t="s">
        <v>199</v>
      </c>
      <c r="T10" s="192" t="s">
        <v>200</v>
      </c>
      <c r="U10" s="192"/>
      <c r="V10" s="192" t="s">
        <v>201</v>
      </c>
    </row>
    <row r="11" spans="1:22" ht="24.95" customHeight="1">
      <c r="A11" s="190"/>
      <c r="B11" s="193"/>
      <c r="C11" s="194">
        <v>0</v>
      </c>
      <c r="D11" s="194">
        <v>0</v>
      </c>
      <c r="E11" s="194" t="e">
        <f>#REF!</f>
        <v>#REF!</v>
      </c>
      <c r="F11" s="194" t="e">
        <f>#REF!</f>
        <v>#REF!</v>
      </c>
      <c r="G11" s="194" t="e">
        <f>#REF!</f>
        <v>#REF!</v>
      </c>
      <c r="H11" s="192"/>
      <c r="I11" s="192"/>
      <c r="J11" s="192"/>
      <c r="K11" s="192"/>
      <c r="L11" s="192"/>
      <c r="M11" s="192"/>
      <c r="N11" s="192"/>
      <c r="O11" s="192"/>
      <c r="P11" s="192"/>
      <c r="Q11" s="192"/>
      <c r="R11" s="192"/>
      <c r="S11" s="192"/>
      <c r="T11" s="192"/>
      <c r="U11" s="192"/>
      <c r="V11" s="192"/>
    </row>
    <row r="12" spans="1:22" ht="24.95" customHeight="1">
      <c r="A12" s="190">
        <v>2</v>
      </c>
      <c r="B12" s="193" t="s">
        <v>202</v>
      </c>
      <c r="C12" s="194">
        <v>0</v>
      </c>
      <c r="D12" s="194">
        <v>0</v>
      </c>
      <c r="E12" s="194" t="e">
        <f>#REF!</f>
        <v>#REF!</v>
      </c>
      <c r="F12" s="194" t="e">
        <f>#REF!</f>
        <v>#REF!</v>
      </c>
      <c r="G12" s="194" t="e">
        <f>#REF!</f>
        <v>#REF!</v>
      </c>
      <c r="H12" s="192"/>
      <c r="I12" s="192"/>
      <c r="J12" s="192"/>
      <c r="K12" s="192"/>
      <c r="L12" s="192"/>
      <c r="M12" s="192"/>
      <c r="N12" s="192"/>
      <c r="O12" s="192"/>
      <c r="P12" s="192"/>
      <c r="Q12" s="192"/>
      <c r="R12" s="192"/>
      <c r="S12" s="192"/>
      <c r="T12" s="192"/>
      <c r="U12" s="192"/>
      <c r="V12" s="192"/>
    </row>
    <row r="13" spans="1:22" ht="24.95" customHeight="1">
      <c r="A13" s="190">
        <v>2.1</v>
      </c>
      <c r="B13" s="193" t="s">
        <v>203</v>
      </c>
      <c r="C13" s="194">
        <v>26609551</v>
      </c>
      <c r="D13" s="194">
        <v>18730620</v>
      </c>
      <c r="E13" s="194" t="e">
        <f>#REF!</f>
        <v>#REF!</v>
      </c>
      <c r="F13" s="194" t="e">
        <f>#REF!</f>
        <v>#REF!</v>
      </c>
      <c r="G13" s="194" t="e">
        <f>#REF!</f>
        <v>#REF!</v>
      </c>
      <c r="H13" s="194">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I13" s="194">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J13" s="194">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K13" s="194">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L13" s="194">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M13" s="195">
        <f t="shared" ref="M13:P14" si="0">(D13-C13)/C13%</f>
        <v>-29.60940979425019</v>
      </c>
      <c r="N13" s="195" t="e">
        <f t="shared" si="0"/>
        <v>#REF!</v>
      </c>
      <c r="O13" s="195" t="e">
        <f t="shared" si="0"/>
        <v>#REF!</v>
      </c>
      <c r="P13" s="195" t="e">
        <f t="shared" si="0"/>
        <v>#REF!</v>
      </c>
      <c r="Q13" s="192" t="s">
        <v>204</v>
      </c>
      <c r="R13" s="192" t="s">
        <v>205</v>
      </c>
      <c r="S13" s="192" t="s">
        <v>206</v>
      </c>
      <c r="T13" s="192" t="s">
        <v>207</v>
      </c>
      <c r="U13" s="192" t="s">
        <v>208</v>
      </c>
      <c r="V13" s="192" t="s">
        <v>209</v>
      </c>
    </row>
    <row r="14" spans="1:22" ht="24.95" customHeight="1">
      <c r="A14" s="190">
        <v>2.2000000000000002</v>
      </c>
      <c r="B14" s="193" t="s">
        <v>210</v>
      </c>
      <c r="C14" s="194">
        <v>42295898</v>
      </c>
      <c r="D14" s="194">
        <v>57128721</v>
      </c>
      <c r="E14" s="194" t="e">
        <f>#REF!</f>
        <v>#REF!</v>
      </c>
      <c r="F14" s="194" t="e">
        <f>#REF!</f>
        <v>#REF!</v>
      </c>
      <c r="G14" s="194" t="e">
        <f>#REF!</f>
        <v>#REF!</v>
      </c>
      <c r="H14" s="196" t="e">
        <f>#REF!-H13</f>
        <v>#REF!</v>
      </c>
      <c r="I14" s="196" t="e">
        <f>#REF!-I13</f>
        <v>#REF!</v>
      </c>
      <c r="J14" s="196" t="e">
        <f>#REF!-J13</f>
        <v>#REF!</v>
      </c>
      <c r="K14" s="196" t="e">
        <f>#REF!-K13</f>
        <v>#REF!</v>
      </c>
      <c r="L14" s="196" t="e">
        <f>#REF!-L13</f>
        <v>#REF!</v>
      </c>
      <c r="M14" s="195">
        <f t="shared" si="0"/>
        <v>35.069176211839739</v>
      </c>
      <c r="N14" s="195" t="e">
        <f t="shared" si="0"/>
        <v>#REF!</v>
      </c>
      <c r="O14" s="195" t="e">
        <f t="shared" si="0"/>
        <v>#REF!</v>
      </c>
      <c r="P14" s="195" t="e">
        <f t="shared" si="0"/>
        <v>#REF!</v>
      </c>
      <c r="Q14" s="192" t="s">
        <v>197</v>
      </c>
      <c r="R14" s="192" t="s">
        <v>211</v>
      </c>
      <c r="S14" s="192" t="s">
        <v>212</v>
      </c>
      <c r="T14" s="192" t="s">
        <v>213</v>
      </c>
      <c r="U14" s="192" t="s">
        <v>214</v>
      </c>
      <c r="V14" s="192" t="s">
        <v>215</v>
      </c>
    </row>
    <row r="15" spans="1:22" ht="24.95" customHeight="1">
      <c r="A15" s="190"/>
      <c r="B15" s="193" t="s">
        <v>216</v>
      </c>
      <c r="C15" s="197">
        <f>C13+C14</f>
        <v>68905449</v>
      </c>
      <c r="D15" s="197">
        <f t="shared" ref="D15:L15" si="1">D13+D14</f>
        <v>75859341</v>
      </c>
      <c r="E15" s="197" t="e">
        <f t="shared" si="1"/>
        <v>#REF!</v>
      </c>
      <c r="F15" s="197" t="e">
        <f t="shared" si="1"/>
        <v>#REF!</v>
      </c>
      <c r="G15" s="197" t="e">
        <f t="shared" si="1"/>
        <v>#REF!</v>
      </c>
      <c r="H15" s="198" t="e">
        <f t="shared" si="1"/>
        <v>#REF!</v>
      </c>
      <c r="I15" s="198" t="e">
        <f t="shared" si="1"/>
        <v>#REF!</v>
      </c>
      <c r="J15" s="198" t="e">
        <f t="shared" si="1"/>
        <v>#REF!</v>
      </c>
      <c r="K15" s="198" t="e">
        <f t="shared" si="1"/>
        <v>#REF!</v>
      </c>
      <c r="L15" s="198" t="e">
        <f t="shared" si="1"/>
        <v>#REF!</v>
      </c>
      <c r="M15" s="192"/>
      <c r="N15" s="192"/>
      <c r="O15" s="192"/>
      <c r="P15" s="192"/>
      <c r="Q15" s="192"/>
      <c r="R15" s="192"/>
      <c r="S15" s="192"/>
      <c r="T15" s="192"/>
      <c r="U15" s="192"/>
      <c r="V15" s="192"/>
    </row>
    <row r="16" spans="1:22" ht="24.95" customHeight="1">
      <c r="A16" s="190"/>
      <c r="B16" s="193"/>
      <c r="C16" s="194">
        <v>0</v>
      </c>
      <c r="D16" s="194">
        <v>0</v>
      </c>
      <c r="E16" s="194" t="e">
        <f>#REF!</f>
        <v>#REF!</v>
      </c>
      <c r="F16" s="194" t="e">
        <f>#REF!</f>
        <v>#REF!</v>
      </c>
      <c r="G16" s="194" t="e">
        <f>#REF!</f>
        <v>#REF!</v>
      </c>
      <c r="H16" s="192"/>
      <c r="I16" s="192"/>
      <c r="J16" s="192"/>
      <c r="K16" s="192"/>
      <c r="L16" s="192"/>
      <c r="M16" s="192"/>
      <c r="N16" s="192"/>
      <c r="O16" s="192"/>
      <c r="P16" s="192"/>
      <c r="Q16" s="192"/>
      <c r="R16" s="192"/>
      <c r="S16" s="192"/>
      <c r="T16" s="192"/>
      <c r="U16" s="192"/>
      <c r="V16" s="192"/>
    </row>
    <row r="17" spans="1:22" ht="24.95" customHeight="1">
      <c r="A17" s="190">
        <v>3</v>
      </c>
      <c r="B17" s="193" t="s">
        <v>217</v>
      </c>
      <c r="C17" s="194">
        <v>37884245</v>
      </c>
      <c r="D17" s="194">
        <v>51164476</v>
      </c>
      <c r="E17" s="194" t="e">
        <f>#REF!</f>
        <v>#REF!</v>
      </c>
      <c r="F17" s="194" t="e">
        <f>#REF!</f>
        <v>#REF!</v>
      </c>
      <c r="G17" s="194" t="e">
        <f>#REF!</f>
        <v>#REF!</v>
      </c>
      <c r="H17" s="196" t="e">
        <f>#REF!-#REF!</f>
        <v>#REF!</v>
      </c>
      <c r="I17" s="196" t="e">
        <f>#REF!-#REF!</f>
        <v>#REF!</v>
      </c>
      <c r="J17" s="196" t="e">
        <f>#REF!-#REF!</f>
        <v>#REF!</v>
      </c>
      <c r="K17" s="196" t="e">
        <f>#REF!-#REF!</f>
        <v>#REF!</v>
      </c>
      <c r="L17" s="196" t="e">
        <f>#REF!-#REF!</f>
        <v>#REF!</v>
      </c>
      <c r="M17" s="195">
        <f t="shared" ref="M17:O18" si="2">(D17-C17)/C17%</f>
        <v>35.054759570898142</v>
      </c>
      <c r="N17" s="195" t="e">
        <f t="shared" si="2"/>
        <v>#REF!</v>
      </c>
      <c r="O17" s="195" t="e">
        <f t="shared" si="2"/>
        <v>#REF!</v>
      </c>
      <c r="P17" s="195" t="e">
        <f>(G17-F17)/F17%</f>
        <v>#REF!</v>
      </c>
      <c r="Q17" s="192" t="s">
        <v>218</v>
      </c>
      <c r="R17" s="192" t="s">
        <v>219</v>
      </c>
      <c r="S17" s="192" t="s">
        <v>220</v>
      </c>
      <c r="T17" s="192" t="s">
        <v>220</v>
      </c>
      <c r="U17" s="192" t="s">
        <v>220</v>
      </c>
      <c r="V17" s="192"/>
    </row>
    <row r="18" spans="1:22" ht="24.95" customHeight="1">
      <c r="A18" s="190">
        <v>4</v>
      </c>
      <c r="B18" s="193" t="s">
        <v>221</v>
      </c>
      <c r="C18" s="194">
        <v>54828985</v>
      </c>
      <c r="D18" s="194">
        <v>60915491</v>
      </c>
      <c r="E18" s="194" t="e">
        <f>#REF!</f>
        <v>#REF!</v>
      </c>
      <c r="F18" s="194" t="e">
        <f>#REF!</f>
        <v>#REF!</v>
      </c>
      <c r="G18" s="194" t="e">
        <f>#REF!</f>
        <v>#REF!</v>
      </c>
      <c r="H18" s="194" t="e">
        <f>[1]Annexure_Final!Z1700-#REF!</f>
        <v>#REF!</v>
      </c>
      <c r="I18" s="194" t="e">
        <f>[1]Annexure_Final!AA1700-#REF!</f>
        <v>#REF!</v>
      </c>
      <c r="J18" s="194" t="e">
        <f>[1]Annexure_Final!AB1700-#REF!</f>
        <v>#REF!</v>
      </c>
      <c r="K18" s="194" t="e">
        <f>[1]Annexure_Final!AC1700-#REF!</f>
        <v>#REF!</v>
      </c>
      <c r="L18" s="194" t="e">
        <f>[1]Annexure_Final!AD1700-#REF!</f>
        <v>#REF!</v>
      </c>
      <c r="M18" s="195">
        <f t="shared" si="2"/>
        <v>11.100891253048001</v>
      </c>
      <c r="N18" s="195" t="e">
        <f t="shared" si="2"/>
        <v>#REF!</v>
      </c>
      <c r="O18" s="195" t="e">
        <f t="shared" si="2"/>
        <v>#REF!</v>
      </c>
      <c r="P18" s="195" t="e">
        <f>(G18-F18)/F18%</f>
        <v>#REF!</v>
      </c>
      <c r="Q18" s="192" t="s">
        <v>222</v>
      </c>
      <c r="R18" s="192" t="s">
        <v>223</v>
      </c>
      <c r="S18" s="192" t="s">
        <v>224</v>
      </c>
      <c r="T18" s="192" t="s">
        <v>224</v>
      </c>
      <c r="U18" s="192"/>
      <c r="V18" s="192" t="s">
        <v>225</v>
      </c>
    </row>
    <row r="19" spans="1:22" ht="24.95" customHeight="1">
      <c r="A19" s="190"/>
      <c r="B19" s="193"/>
      <c r="C19" s="194">
        <v>0</v>
      </c>
      <c r="D19" s="194">
        <v>0</v>
      </c>
      <c r="E19" s="194" t="e">
        <f>#REF!</f>
        <v>#REF!</v>
      </c>
      <c r="F19" s="194" t="e">
        <f>#REF!</f>
        <v>#REF!</v>
      </c>
      <c r="G19" s="194" t="e">
        <f>#REF!</f>
        <v>#REF!</v>
      </c>
      <c r="H19" s="197"/>
      <c r="I19" s="197"/>
      <c r="J19" s="197"/>
      <c r="K19" s="197"/>
      <c r="L19" s="197"/>
      <c r="M19" s="192"/>
      <c r="N19" s="192"/>
      <c r="O19" s="192"/>
      <c r="P19" s="192"/>
      <c r="Q19" s="192"/>
      <c r="R19" s="192"/>
      <c r="S19" s="192"/>
      <c r="T19" s="192"/>
      <c r="U19" s="192"/>
      <c r="V19" s="192"/>
    </row>
    <row r="20" spans="1:22" ht="18" customHeight="1">
      <c r="A20" s="190">
        <v>5</v>
      </c>
      <c r="B20" s="193" t="s">
        <v>226</v>
      </c>
      <c r="C20" s="194">
        <v>0</v>
      </c>
      <c r="D20" s="194">
        <v>0</v>
      </c>
      <c r="E20" s="194" t="e">
        <f>#REF!</f>
        <v>#REF!</v>
      </c>
      <c r="F20" s="194" t="e">
        <f>#REF!</f>
        <v>#REF!</v>
      </c>
      <c r="G20" s="194" t="e">
        <f>#REF!</f>
        <v>#REF!</v>
      </c>
      <c r="H20" s="197"/>
      <c r="I20" s="197"/>
      <c r="J20" s="197"/>
      <c r="K20" s="197"/>
      <c r="L20" s="197"/>
      <c r="M20" s="192"/>
      <c r="N20" s="192"/>
      <c r="O20" s="192"/>
      <c r="P20" s="192"/>
      <c r="Q20" s="192"/>
      <c r="R20" s="192"/>
      <c r="S20" s="192"/>
      <c r="T20" s="192"/>
      <c r="U20" s="192"/>
      <c r="V20" s="192"/>
    </row>
    <row r="21" spans="1:22" ht="24.95" customHeight="1">
      <c r="A21" s="199">
        <v>5.0999999999999996</v>
      </c>
      <c r="B21" s="192" t="s">
        <v>227</v>
      </c>
      <c r="C21" s="194">
        <v>5359715</v>
      </c>
      <c r="D21" s="194">
        <v>6405701</v>
      </c>
      <c r="E21" s="194" t="e">
        <f>#REF!</f>
        <v>#REF!</v>
      </c>
      <c r="F21" s="194" t="e">
        <f>#REF!</f>
        <v>#REF!</v>
      </c>
      <c r="G21" s="194" t="e">
        <f>#REF!</f>
        <v>#REF!</v>
      </c>
      <c r="H21" s="194" t="e">
        <f>[1]Annexure_Final!Z1665-#REF!</f>
        <v>#REF!</v>
      </c>
      <c r="I21" s="194" t="e">
        <f>[1]Annexure_Final!AA1665-#REF!</f>
        <v>#REF!</v>
      </c>
      <c r="J21" s="194" t="e">
        <f>[1]Annexure_Final!AB1665-#REF!</f>
        <v>#REF!</v>
      </c>
      <c r="K21" s="194" t="e">
        <f>[1]Annexure_Final!AC1665-#REF!</f>
        <v>#REF!</v>
      </c>
      <c r="L21" s="194" t="e">
        <f>[1]Annexure_Final!AD1665-#REF!</f>
        <v>#REF!</v>
      </c>
      <c r="M21" s="195">
        <f t="shared" ref="M21:O25" si="3">(D21-C21)/C21%</f>
        <v>19.515701861013131</v>
      </c>
      <c r="N21" s="195" t="e">
        <f t="shared" si="3"/>
        <v>#REF!</v>
      </c>
      <c r="O21" s="195" t="e">
        <f t="shared" si="3"/>
        <v>#REF!</v>
      </c>
      <c r="P21" s="195" t="e">
        <f>(G21-F21)/F21%</f>
        <v>#REF!</v>
      </c>
      <c r="Q21" s="192" t="s">
        <v>228</v>
      </c>
      <c r="R21" s="192" t="s">
        <v>229</v>
      </c>
      <c r="S21" s="192" t="s">
        <v>230</v>
      </c>
      <c r="T21" s="192"/>
      <c r="U21" s="192" t="s">
        <v>230</v>
      </c>
      <c r="V21" s="192" t="s">
        <v>230</v>
      </c>
    </row>
    <row r="22" spans="1:22" ht="52.5" customHeight="1">
      <c r="A22" s="199">
        <v>5.2</v>
      </c>
      <c r="B22" s="192" t="s">
        <v>231</v>
      </c>
      <c r="C22" s="194">
        <v>18389790</v>
      </c>
      <c r="D22" s="194">
        <v>22494413</v>
      </c>
      <c r="E22" s="194" t="e">
        <f>#REF!</f>
        <v>#REF!</v>
      </c>
      <c r="F22" s="194" t="e">
        <f>#REF!</f>
        <v>#REF!</v>
      </c>
      <c r="G22" s="194" t="e">
        <f>#REF!</f>
        <v>#REF!</v>
      </c>
      <c r="H22" s="194" t="e">
        <f>[1]Annexure_Final!Z1708-#REF!</f>
        <v>#REF!</v>
      </c>
      <c r="I22" s="194" t="e">
        <f>[1]Annexure_Final!AA1708-#REF!</f>
        <v>#REF!</v>
      </c>
      <c r="J22" s="194" t="e">
        <f>[1]Annexure_Final!AB1708-#REF!</f>
        <v>#REF!</v>
      </c>
      <c r="K22" s="194" t="e">
        <f>[1]Annexure_Final!AC1708-#REF!</f>
        <v>#REF!</v>
      </c>
      <c r="L22" s="194" t="e">
        <f>[1]Annexure_Final!AD1708-#REF!</f>
        <v>#REF!</v>
      </c>
      <c r="M22" s="195">
        <f t="shared" si="3"/>
        <v>22.320118935561528</v>
      </c>
      <c r="N22" s="195" t="e">
        <f t="shared" si="3"/>
        <v>#REF!</v>
      </c>
      <c r="O22" s="195" t="e">
        <f t="shared" si="3"/>
        <v>#REF!</v>
      </c>
      <c r="P22" s="195" t="e">
        <f>(G22-F22)/F22%</f>
        <v>#REF!</v>
      </c>
      <c r="Q22" s="192" t="s">
        <v>232</v>
      </c>
      <c r="R22" s="192" t="s">
        <v>233</v>
      </c>
      <c r="S22" s="192" t="s">
        <v>234</v>
      </c>
      <c r="T22" s="192"/>
      <c r="U22" s="192"/>
      <c r="V22" s="192"/>
    </row>
    <row r="23" spans="1:22" ht="24.95" customHeight="1">
      <c r="A23" s="199">
        <v>5.3</v>
      </c>
      <c r="B23" s="192" t="s">
        <v>235</v>
      </c>
      <c r="C23" s="194">
        <v>2834607</v>
      </c>
      <c r="D23" s="194">
        <v>2393374</v>
      </c>
      <c r="E23" s="194" t="e">
        <f>#REF!</f>
        <v>#REF!</v>
      </c>
      <c r="F23" s="194" t="e">
        <f>#REF!</f>
        <v>#REF!</v>
      </c>
      <c r="G23" s="194" t="e">
        <f>#REF!</f>
        <v>#REF!</v>
      </c>
      <c r="H23" s="194" t="e">
        <f>[1]Annexure_Final!Z1723-#REF!</f>
        <v>#REF!</v>
      </c>
      <c r="I23" s="194" t="e">
        <f>[1]Annexure_Final!AA1723-#REF!</f>
        <v>#REF!</v>
      </c>
      <c r="J23" s="194" t="e">
        <f>[1]Annexure_Final!AB1723-#REF!</f>
        <v>#REF!</v>
      </c>
      <c r="K23" s="194" t="e">
        <f>[1]Annexure_Final!AC1723-#REF!</f>
        <v>#REF!</v>
      </c>
      <c r="L23" s="194" t="e">
        <f>[1]Annexure_Final!AD1723-#REF!</f>
        <v>#REF!</v>
      </c>
      <c r="M23" s="195">
        <f t="shared" si="3"/>
        <v>-15.565932067478842</v>
      </c>
      <c r="N23" s="195" t="e">
        <f t="shared" si="3"/>
        <v>#REF!</v>
      </c>
      <c r="O23" s="195" t="e">
        <f t="shared" si="3"/>
        <v>#REF!</v>
      </c>
      <c r="P23" s="195" t="e">
        <f>(G23-F23)/F23%</f>
        <v>#REF!</v>
      </c>
      <c r="Q23" s="192" t="s">
        <v>218</v>
      </c>
      <c r="R23" s="192" t="s">
        <v>236</v>
      </c>
      <c r="S23" s="192" t="s">
        <v>237</v>
      </c>
      <c r="T23" s="192" t="s">
        <v>238</v>
      </c>
      <c r="U23" s="192"/>
      <c r="V23" s="192" t="s">
        <v>239</v>
      </c>
    </row>
    <row r="24" spans="1:22" ht="24.95" customHeight="1">
      <c r="A24" s="199">
        <v>5.4</v>
      </c>
      <c r="B24" s="192" t="s">
        <v>240</v>
      </c>
      <c r="C24" s="194">
        <v>3093340</v>
      </c>
      <c r="D24" s="194">
        <v>3941326</v>
      </c>
      <c r="E24" s="194" t="e">
        <f>#REF!</f>
        <v>#REF!</v>
      </c>
      <c r="F24" s="194" t="e">
        <f>#REF!</f>
        <v>#REF!</v>
      </c>
      <c r="G24" s="194" t="e">
        <f>#REF!</f>
        <v>#REF!</v>
      </c>
      <c r="H24" s="194" t="e">
        <f>[1]Annexure_Final!Z1738-#REF!</f>
        <v>#REF!</v>
      </c>
      <c r="I24" s="194" t="e">
        <f>[1]Annexure_Final!AA1738-#REF!</f>
        <v>#REF!</v>
      </c>
      <c r="J24" s="194" t="e">
        <f>[1]Annexure_Final!AB1738-#REF!</f>
        <v>#REF!</v>
      </c>
      <c r="K24" s="194" t="e">
        <f>[1]Annexure_Final!AC1738-#REF!</f>
        <v>#REF!</v>
      </c>
      <c r="L24" s="194" t="e">
        <f>[1]Annexure_Final!AD1738-#REF!</f>
        <v>#REF!</v>
      </c>
      <c r="M24" s="195">
        <f t="shared" si="3"/>
        <v>27.413281436893453</v>
      </c>
      <c r="N24" s="195" t="e">
        <f t="shared" si="3"/>
        <v>#REF!</v>
      </c>
      <c r="O24" s="195" t="e">
        <f t="shared" si="3"/>
        <v>#REF!</v>
      </c>
      <c r="P24" s="195" t="e">
        <f>(G24-F24)/F24%</f>
        <v>#REF!</v>
      </c>
      <c r="Q24" s="192" t="s">
        <v>241</v>
      </c>
      <c r="R24" s="192" t="s">
        <v>242</v>
      </c>
      <c r="S24" s="192" t="s">
        <v>243</v>
      </c>
      <c r="T24" s="192"/>
      <c r="U24" s="192" t="s">
        <v>244</v>
      </c>
      <c r="V24" s="192" t="s">
        <v>245</v>
      </c>
    </row>
    <row r="25" spans="1:22" ht="38.25">
      <c r="A25" s="199">
        <v>5.5</v>
      </c>
      <c r="B25" s="192" t="s">
        <v>246</v>
      </c>
      <c r="C25" s="194">
        <v>815132</v>
      </c>
      <c r="D25" s="194">
        <v>973094</v>
      </c>
      <c r="E25" s="194" t="e">
        <f>#REF!</f>
        <v>#REF!</v>
      </c>
      <c r="F25" s="194" t="e">
        <f>#REF!</f>
        <v>#REF!</v>
      </c>
      <c r="G25" s="194" t="e">
        <f>#REF!</f>
        <v>#REF!</v>
      </c>
      <c r="H25" s="194" t="e">
        <f>[1]Annexure_Final!Z1756-#REF!</f>
        <v>#REF!</v>
      </c>
      <c r="I25" s="194" t="e">
        <f>[1]Annexure_Final!AA1756-#REF!</f>
        <v>#REF!</v>
      </c>
      <c r="J25" s="194" t="e">
        <f>[1]Annexure_Final!AB1756-#REF!</f>
        <v>#REF!</v>
      </c>
      <c r="K25" s="194" t="e">
        <f>[1]Annexure_Final!AC1756-#REF!</f>
        <v>#REF!</v>
      </c>
      <c r="L25" s="194" t="e">
        <f>[1]Annexure_Final!AD1756-#REF!</f>
        <v>#REF!</v>
      </c>
      <c r="M25" s="195">
        <f t="shared" si="3"/>
        <v>19.378701854423579</v>
      </c>
      <c r="N25" s="195" t="e">
        <f t="shared" si="3"/>
        <v>#REF!</v>
      </c>
      <c r="O25" s="195" t="e">
        <f t="shared" si="3"/>
        <v>#REF!</v>
      </c>
      <c r="P25" s="195" t="e">
        <f>(G25-F25)/F25%</f>
        <v>#REF!</v>
      </c>
      <c r="Q25" s="192" t="s">
        <v>222</v>
      </c>
      <c r="R25" s="192" t="s">
        <v>247</v>
      </c>
      <c r="S25" s="192" t="s">
        <v>248</v>
      </c>
      <c r="T25" s="192" t="s">
        <v>249</v>
      </c>
      <c r="U25" s="192" t="s">
        <v>250</v>
      </c>
      <c r="V25" s="192" t="s">
        <v>251</v>
      </c>
    </row>
    <row r="26" spans="1:22" ht="24.95" customHeight="1">
      <c r="A26" s="199">
        <v>5.6</v>
      </c>
      <c r="B26" s="192" t="s">
        <v>252</v>
      </c>
      <c r="C26" s="194">
        <v>0</v>
      </c>
      <c r="D26" s="194">
        <v>0</v>
      </c>
      <c r="E26" s="194" t="e">
        <f>#REF!</f>
        <v>#REF!</v>
      </c>
      <c r="F26" s="194" t="e">
        <f>#REF!</f>
        <v>#REF!</v>
      </c>
      <c r="G26" s="194" t="e">
        <f>#REF!</f>
        <v>#REF!</v>
      </c>
      <c r="H26" s="194">
        <f>[1]Annexure_Final!Z1766</f>
        <v>0</v>
      </c>
      <c r="I26" s="194">
        <f>[1]Annexure_Final!AA1766</f>
        <v>0</v>
      </c>
      <c r="J26" s="194">
        <f>[1]Annexure_Final!AB1766</f>
        <v>0</v>
      </c>
      <c r="K26" s="194">
        <f>[1]Annexure_Final!AC1766</f>
        <v>0</v>
      </c>
      <c r="L26" s="194">
        <f>[1]Annexure_Final!AD1766</f>
        <v>0</v>
      </c>
      <c r="M26" s="192"/>
      <c r="N26" s="192"/>
      <c r="O26" s="192"/>
      <c r="P26" s="192"/>
      <c r="Q26" s="192"/>
      <c r="R26" s="192"/>
      <c r="S26" s="192"/>
      <c r="T26" s="192"/>
      <c r="U26" s="192"/>
      <c r="V26" s="192"/>
    </row>
    <row r="27" spans="1:22" ht="24.95" customHeight="1">
      <c r="A27" s="199">
        <v>5.7</v>
      </c>
      <c r="B27" s="192" t="s">
        <v>253</v>
      </c>
      <c r="C27" s="194">
        <v>25392</v>
      </c>
      <c r="D27" s="194">
        <v>17671</v>
      </c>
      <c r="E27" s="194" t="e">
        <f>#REF!</f>
        <v>#REF!</v>
      </c>
      <c r="F27" s="194" t="e">
        <f>#REF!</f>
        <v>#REF!</v>
      </c>
      <c r="G27" s="194" t="e">
        <f>#REF!</f>
        <v>#REF!</v>
      </c>
      <c r="H27" s="194" t="e">
        <f>[1]Annexure_Final!Z1762-#REF!</f>
        <v>#REF!</v>
      </c>
      <c r="I27" s="194" t="e">
        <f>[1]Annexure_Final!AA1762-#REF!</f>
        <v>#REF!</v>
      </c>
      <c r="J27" s="194" t="e">
        <f>[1]Annexure_Final!AB1762-#REF!</f>
        <v>#REF!</v>
      </c>
      <c r="K27" s="194" t="e">
        <f>[1]Annexure_Final!AC1762-#REF!</f>
        <v>#REF!</v>
      </c>
      <c r="L27" s="194" t="e">
        <f>[1]Annexure_Final!AD1762-#REF!</f>
        <v>#REF!</v>
      </c>
      <c r="M27" s="195">
        <f t="shared" ref="M27:O27" si="4">(D27-C27)/C27%</f>
        <v>-30.407214870825459</v>
      </c>
      <c r="N27" s="195" t="e">
        <f t="shared" si="4"/>
        <v>#REF!</v>
      </c>
      <c r="O27" s="195" t="e">
        <f t="shared" si="4"/>
        <v>#REF!</v>
      </c>
      <c r="P27" s="195" t="e">
        <f>(G27-F27)/F27%</f>
        <v>#REF!</v>
      </c>
      <c r="Q27" s="192" t="s">
        <v>218</v>
      </c>
      <c r="R27" s="192" t="s">
        <v>254</v>
      </c>
      <c r="S27" s="192" t="s">
        <v>255</v>
      </c>
      <c r="T27" s="192"/>
      <c r="U27" s="192" t="s">
        <v>255</v>
      </c>
      <c r="V27" s="192"/>
    </row>
    <row r="28" spans="1:22" ht="14.25" customHeight="1">
      <c r="A28" s="199" t="s">
        <v>193</v>
      </c>
      <c r="B28" s="192" t="s">
        <v>193</v>
      </c>
      <c r="C28" s="194">
        <v>0</v>
      </c>
      <c r="D28" s="194">
        <v>0</v>
      </c>
      <c r="E28" s="194" t="e">
        <f>#REF!</f>
        <v>#REF!</v>
      </c>
      <c r="F28" s="194" t="e">
        <f>#REF!</f>
        <v>#REF!</v>
      </c>
      <c r="G28" s="194" t="e">
        <f>#REF!</f>
        <v>#REF!</v>
      </c>
      <c r="H28" s="194"/>
      <c r="I28" s="194"/>
      <c r="J28" s="194"/>
      <c r="K28" s="194"/>
      <c r="L28" s="194"/>
      <c r="M28" s="192"/>
      <c r="N28" s="192"/>
      <c r="O28" s="192"/>
      <c r="P28" s="192"/>
      <c r="Q28" s="192"/>
      <c r="R28" s="192"/>
      <c r="S28" s="192"/>
      <c r="T28" s="192"/>
      <c r="U28" s="192"/>
      <c r="V28" s="192"/>
    </row>
    <row r="29" spans="1:22" ht="14.25" customHeight="1">
      <c r="A29" s="199"/>
      <c r="B29" s="193" t="s">
        <v>256</v>
      </c>
      <c r="C29" s="197">
        <f>SUM(C21:C28)</f>
        <v>30517976</v>
      </c>
      <c r="D29" s="197">
        <f t="shared" ref="D29:L29" si="5">SUM(D21:D28)</f>
        <v>36225579</v>
      </c>
      <c r="E29" s="197" t="e">
        <f t="shared" si="5"/>
        <v>#REF!</v>
      </c>
      <c r="F29" s="197" t="e">
        <f t="shared" si="5"/>
        <v>#REF!</v>
      </c>
      <c r="G29" s="197" t="e">
        <f t="shared" si="5"/>
        <v>#REF!</v>
      </c>
      <c r="H29" s="198" t="e">
        <f t="shared" si="5"/>
        <v>#REF!</v>
      </c>
      <c r="I29" s="198" t="e">
        <f t="shared" si="5"/>
        <v>#REF!</v>
      </c>
      <c r="J29" s="198" t="e">
        <f t="shared" si="5"/>
        <v>#REF!</v>
      </c>
      <c r="K29" s="198" t="e">
        <f t="shared" si="5"/>
        <v>#REF!</v>
      </c>
      <c r="L29" s="198" t="e">
        <f t="shared" si="5"/>
        <v>#REF!</v>
      </c>
      <c r="M29" s="192"/>
      <c r="N29" s="192"/>
      <c r="O29" s="192"/>
      <c r="P29" s="192"/>
      <c r="Q29" s="192"/>
      <c r="R29" s="192"/>
      <c r="S29" s="192"/>
      <c r="T29" s="192"/>
      <c r="U29" s="192"/>
      <c r="V29" s="192"/>
    </row>
    <row r="30" spans="1:22" ht="14.25" customHeight="1">
      <c r="A30" s="190">
        <v>6</v>
      </c>
      <c r="B30" s="193" t="s">
        <v>257</v>
      </c>
      <c r="C30" s="194">
        <v>0</v>
      </c>
      <c r="D30" s="194">
        <v>0</v>
      </c>
      <c r="E30" s="194" t="e">
        <f>#REF!</f>
        <v>#REF!</v>
      </c>
      <c r="F30" s="194" t="e">
        <f>#REF!</f>
        <v>#REF!</v>
      </c>
      <c r="G30" s="194" t="e">
        <f>#REF!</f>
        <v>#REF!</v>
      </c>
      <c r="H30" s="192"/>
      <c r="I30" s="192"/>
      <c r="J30" s="192"/>
      <c r="K30" s="192"/>
      <c r="L30" s="192"/>
      <c r="M30" s="192"/>
      <c r="N30" s="192"/>
      <c r="O30" s="192"/>
      <c r="P30" s="192"/>
      <c r="Q30" s="192"/>
      <c r="R30" s="192"/>
      <c r="S30" s="192"/>
      <c r="T30" s="192"/>
      <c r="U30" s="192"/>
      <c r="V30" s="192"/>
    </row>
    <row r="31" spans="1:22" ht="14.25" customHeight="1">
      <c r="A31" s="199" t="s">
        <v>258</v>
      </c>
      <c r="B31" s="192" t="s">
        <v>259</v>
      </c>
      <c r="C31" s="194">
        <v>354178024</v>
      </c>
      <c r="D31" s="194">
        <v>365740199</v>
      </c>
      <c r="E31" s="194" t="e">
        <f>#REF!</f>
        <v>#REF!</v>
      </c>
      <c r="F31" s="194" t="e">
        <f>#REF!</f>
        <v>#REF!</v>
      </c>
      <c r="G31" s="194" t="e">
        <f>#REF!</f>
        <v>#REF!</v>
      </c>
      <c r="H31" s="196"/>
      <c r="I31" s="196"/>
      <c r="J31" s="196"/>
      <c r="K31" s="196"/>
      <c r="L31" s="196"/>
      <c r="M31" s="195">
        <f t="shared" ref="M31:O34" si="6">(D31-C31)/C31%</f>
        <v>3.264509432126709</v>
      </c>
      <c r="N31" s="195" t="e">
        <f t="shared" si="6"/>
        <v>#REF!</v>
      </c>
      <c r="O31" s="195" t="e">
        <f t="shared" si="6"/>
        <v>#REF!</v>
      </c>
      <c r="P31" s="195" t="e">
        <f>(G31-F31)/F31%</f>
        <v>#REF!</v>
      </c>
      <c r="Q31" s="192" t="s">
        <v>222</v>
      </c>
      <c r="R31" s="192" t="s">
        <v>260</v>
      </c>
      <c r="S31" s="192"/>
      <c r="T31" s="192"/>
      <c r="U31" s="192"/>
      <c r="V31" s="192" t="s">
        <v>261</v>
      </c>
    </row>
    <row r="32" spans="1:22" ht="63.75">
      <c r="A32" s="199">
        <v>6.2</v>
      </c>
      <c r="B32" s="192" t="s">
        <v>262</v>
      </c>
      <c r="C32" s="194">
        <v>18932627</v>
      </c>
      <c r="D32" s="194">
        <v>26057176</v>
      </c>
      <c r="E32" s="194" t="e">
        <f>#REF!</f>
        <v>#REF!</v>
      </c>
      <c r="F32" s="194" t="e">
        <f>#REF!</f>
        <v>#REF!</v>
      </c>
      <c r="G32" s="194" t="e">
        <f>#REF!</f>
        <v>#REF!</v>
      </c>
      <c r="H32" s="196"/>
      <c r="I32" s="196"/>
      <c r="J32" s="196"/>
      <c r="K32" s="196"/>
      <c r="L32" s="196"/>
      <c r="M32" s="195">
        <f t="shared" si="6"/>
        <v>37.631064088464854</v>
      </c>
      <c r="N32" s="195" t="e">
        <f t="shared" si="6"/>
        <v>#REF!</v>
      </c>
      <c r="O32" s="195" t="e">
        <f t="shared" si="6"/>
        <v>#REF!</v>
      </c>
      <c r="P32" s="195" t="e">
        <f>(G32-F32)/F32%</f>
        <v>#REF!</v>
      </c>
      <c r="Q32" s="192" t="s">
        <v>222</v>
      </c>
      <c r="R32" s="192" t="s">
        <v>263</v>
      </c>
      <c r="S32" s="192" t="s">
        <v>264</v>
      </c>
      <c r="T32" s="192" t="s">
        <v>265</v>
      </c>
      <c r="U32" s="192" t="s">
        <v>266</v>
      </c>
      <c r="V32" s="192" t="s">
        <v>267</v>
      </c>
    </row>
    <row r="33" spans="1:22" ht="25.5">
      <c r="A33" s="199">
        <v>6.3</v>
      </c>
      <c r="B33" s="192" t="s">
        <v>268</v>
      </c>
      <c r="C33" s="194">
        <v>19410591</v>
      </c>
      <c r="D33" s="194">
        <v>9931729</v>
      </c>
      <c r="E33" s="194" t="e">
        <f>#REF!</f>
        <v>#REF!</v>
      </c>
      <c r="F33" s="194" t="e">
        <f>#REF!</f>
        <v>#REF!</v>
      </c>
      <c r="G33" s="194" t="e">
        <f>#REF!</f>
        <v>#REF!</v>
      </c>
      <c r="H33" s="196"/>
      <c r="I33" s="196"/>
      <c r="J33" s="196"/>
      <c r="K33" s="196"/>
      <c r="L33" s="196"/>
      <c r="M33" s="195">
        <f t="shared" si="6"/>
        <v>-48.833453860317803</v>
      </c>
      <c r="N33" s="195" t="e">
        <f t="shared" si="6"/>
        <v>#REF!</v>
      </c>
      <c r="O33" s="195" t="e">
        <f t="shared" si="6"/>
        <v>#REF!</v>
      </c>
      <c r="P33" s="195" t="e">
        <f>(G33-F33)/F33%</f>
        <v>#REF!</v>
      </c>
      <c r="Q33" s="192" t="s">
        <v>218</v>
      </c>
      <c r="R33" s="192">
        <v>900185</v>
      </c>
      <c r="S33" s="192" t="s">
        <v>269</v>
      </c>
      <c r="T33" s="192" t="s">
        <v>270</v>
      </c>
      <c r="U33" s="192"/>
      <c r="V33" s="192" t="s">
        <v>270</v>
      </c>
    </row>
    <row r="34" spans="1:22" ht="15.75" customHeight="1">
      <c r="A34" s="199">
        <v>6.4</v>
      </c>
      <c r="B34" s="192" t="s">
        <v>271</v>
      </c>
      <c r="C34" s="194">
        <v>0</v>
      </c>
      <c r="D34" s="194">
        <v>0</v>
      </c>
      <c r="E34" s="194" t="e">
        <f>#REF!</f>
        <v>#REF!</v>
      </c>
      <c r="F34" s="194" t="e">
        <f>#REF!</f>
        <v>#REF!</v>
      </c>
      <c r="G34" s="194" t="e">
        <f>#REF!</f>
        <v>#REF!</v>
      </c>
      <c r="H34" s="196"/>
      <c r="I34" s="196"/>
      <c r="J34" s="196"/>
      <c r="K34" s="196"/>
      <c r="L34" s="196"/>
      <c r="M34" s="195"/>
      <c r="N34" s="195"/>
      <c r="O34" s="195" t="e">
        <f t="shared" si="6"/>
        <v>#REF!</v>
      </c>
      <c r="P34" s="195"/>
      <c r="Q34" s="192" t="s">
        <v>222</v>
      </c>
      <c r="R34" s="192">
        <v>900305</v>
      </c>
      <c r="S34" s="192"/>
      <c r="T34" s="192" t="s">
        <v>272</v>
      </c>
      <c r="U34" s="192" t="s">
        <v>272</v>
      </c>
      <c r="V34" s="192"/>
    </row>
    <row r="35" spans="1:22" ht="15.75" customHeight="1">
      <c r="A35" s="199">
        <v>6.5</v>
      </c>
      <c r="B35" s="192" t="s">
        <v>273</v>
      </c>
      <c r="C35" s="194">
        <v>0</v>
      </c>
      <c r="D35" s="194">
        <v>0</v>
      </c>
      <c r="E35" s="194" t="e">
        <f>#REF!</f>
        <v>#REF!</v>
      </c>
      <c r="F35" s="194" t="e">
        <f>#REF!</f>
        <v>#REF!</v>
      </c>
      <c r="G35" s="194" t="e">
        <f>#REF!</f>
        <v>#REF!</v>
      </c>
      <c r="H35" s="194"/>
      <c r="I35" s="194"/>
      <c r="J35" s="194"/>
      <c r="K35" s="194"/>
      <c r="L35" s="194"/>
      <c r="M35" s="192"/>
      <c r="N35" s="192"/>
      <c r="O35" s="192"/>
      <c r="P35" s="192"/>
      <c r="Q35" s="192"/>
      <c r="R35" s="192"/>
      <c r="S35" s="192"/>
      <c r="T35" s="192"/>
      <c r="U35" s="192"/>
      <c r="V35" s="192"/>
    </row>
    <row r="36" spans="1:22" ht="24.95" customHeight="1">
      <c r="A36" s="199">
        <v>6.6</v>
      </c>
      <c r="B36" s="192" t="s">
        <v>274</v>
      </c>
      <c r="C36" s="194">
        <v>14694089</v>
      </c>
      <c r="D36" s="194">
        <v>7507850</v>
      </c>
      <c r="E36" s="194" t="e">
        <f>#REF!</f>
        <v>#REF!</v>
      </c>
      <c r="F36" s="194" t="e">
        <f>#REF!</f>
        <v>#REF!</v>
      </c>
      <c r="G36" s="194" t="e">
        <f>#REF!</f>
        <v>#REF!</v>
      </c>
      <c r="H36" s="196"/>
      <c r="I36" s="196"/>
      <c r="J36" s="196"/>
      <c r="K36" s="196"/>
      <c r="L36" s="196"/>
      <c r="M36" s="195">
        <f t="shared" ref="M36:O36" si="7">(D36-C36)/C36%</f>
        <v>-48.905644984183773</v>
      </c>
      <c r="N36" s="195" t="e">
        <f t="shared" si="7"/>
        <v>#REF!</v>
      </c>
      <c r="O36" s="195" t="e">
        <f t="shared" si="7"/>
        <v>#REF!</v>
      </c>
      <c r="P36" s="195" t="e">
        <f>(G36-F36)/F36%</f>
        <v>#REF!</v>
      </c>
      <c r="Q36" s="192" t="s">
        <v>218</v>
      </c>
      <c r="R36" s="192" t="s">
        <v>275</v>
      </c>
      <c r="S36" s="192" t="s">
        <v>276</v>
      </c>
      <c r="T36" s="192" t="s">
        <v>277</v>
      </c>
      <c r="U36" s="192"/>
      <c r="V36" s="192" t="s">
        <v>277</v>
      </c>
    </row>
    <row r="37" spans="1:22" ht="24.95" customHeight="1">
      <c r="A37" s="199"/>
      <c r="B37" s="193" t="s">
        <v>278</v>
      </c>
      <c r="C37" s="197">
        <f>SUM(C31:C36)</f>
        <v>407215331</v>
      </c>
      <c r="D37" s="197">
        <f t="shared" ref="D37:G37" si="8">SUM(D31:D36)</f>
        <v>409236954</v>
      </c>
      <c r="E37" s="197" t="e">
        <f t="shared" si="8"/>
        <v>#REF!</v>
      </c>
      <c r="F37" s="197" t="e">
        <f t="shared" si="8"/>
        <v>#REF!</v>
      </c>
      <c r="G37" s="197" t="e">
        <f t="shared" si="8"/>
        <v>#REF!</v>
      </c>
      <c r="H37" s="197">
        <f t="shared" ref="H37:L37" si="9">SUM(H30:H36)</f>
        <v>0</v>
      </c>
      <c r="I37" s="197">
        <f t="shared" si="9"/>
        <v>0</v>
      </c>
      <c r="J37" s="197">
        <f t="shared" si="9"/>
        <v>0</v>
      </c>
      <c r="K37" s="197">
        <f t="shared" si="9"/>
        <v>0</v>
      </c>
      <c r="L37" s="197">
        <f t="shared" si="9"/>
        <v>0</v>
      </c>
      <c r="M37" s="192"/>
      <c r="N37" s="192"/>
      <c r="O37" s="192"/>
      <c r="P37" s="192"/>
      <c r="Q37" s="192"/>
      <c r="R37" s="192"/>
      <c r="S37" s="192"/>
      <c r="T37" s="192"/>
      <c r="U37" s="192"/>
      <c r="V37" s="192"/>
    </row>
    <row r="38" spans="1:22" s="200" customFormat="1" ht="24.95" customHeight="1">
      <c r="A38" s="199">
        <v>7</v>
      </c>
      <c r="B38" s="192" t="s">
        <v>279</v>
      </c>
      <c r="C38" s="194">
        <v>34771</v>
      </c>
      <c r="D38" s="194">
        <v>5912</v>
      </c>
      <c r="E38" s="194" t="e">
        <f>#REF!</f>
        <v>#REF!</v>
      </c>
      <c r="F38" s="194" t="e">
        <f>#REF!</f>
        <v>#REF!</v>
      </c>
      <c r="G38" s="194" t="e">
        <f>#REF!</f>
        <v>#REF!</v>
      </c>
      <c r="H38" s="194"/>
      <c r="I38" s="194"/>
      <c r="J38" s="194"/>
      <c r="K38" s="194"/>
      <c r="L38" s="194"/>
      <c r="M38" s="195">
        <f t="shared" ref="M38:O38" si="10">(D38-C38)/C38%</f>
        <v>-82.997325357338013</v>
      </c>
      <c r="N38" s="195" t="e">
        <f t="shared" si="10"/>
        <v>#REF!</v>
      </c>
      <c r="O38" s="195" t="e">
        <f t="shared" si="10"/>
        <v>#REF!</v>
      </c>
      <c r="P38" s="195" t="e">
        <f>(G38-F38)/F38%</f>
        <v>#REF!</v>
      </c>
      <c r="Q38" s="192" t="s">
        <v>280</v>
      </c>
      <c r="R38" s="192" t="s">
        <v>281</v>
      </c>
      <c r="S38" s="192" t="s">
        <v>282</v>
      </c>
      <c r="T38" s="192" t="s">
        <v>283</v>
      </c>
      <c r="U38" s="192" t="s">
        <v>283</v>
      </c>
      <c r="V38" s="192" t="s">
        <v>283</v>
      </c>
    </row>
    <row r="39" spans="1:22" ht="15" customHeight="1">
      <c r="A39" s="199"/>
      <c r="B39" s="192"/>
      <c r="C39" s="194">
        <v>0</v>
      </c>
      <c r="D39" s="194">
        <v>0</v>
      </c>
      <c r="E39" s="194" t="e">
        <f>#REF!</f>
        <v>#REF!</v>
      </c>
      <c r="F39" s="194" t="e">
        <f>#REF!</f>
        <v>#REF!</v>
      </c>
      <c r="G39" s="194" t="e">
        <f>#REF!</f>
        <v>#REF!</v>
      </c>
      <c r="H39" s="194"/>
      <c r="I39" s="194"/>
      <c r="J39" s="194"/>
      <c r="K39" s="194"/>
      <c r="L39" s="194"/>
      <c r="M39" s="192"/>
      <c r="N39" s="192"/>
      <c r="O39" s="192"/>
      <c r="P39" s="192"/>
      <c r="Q39" s="192"/>
      <c r="R39" s="192"/>
      <c r="S39" s="192"/>
      <c r="T39" s="192"/>
      <c r="U39" s="192"/>
      <c r="V39" s="192"/>
    </row>
    <row r="40" spans="1:22" ht="15" customHeight="1">
      <c r="A40" s="199"/>
      <c r="B40" s="192"/>
      <c r="C40" s="194">
        <v>0</v>
      </c>
      <c r="D40" s="194">
        <v>0</v>
      </c>
      <c r="E40" s="194" t="e">
        <f>#REF!</f>
        <v>#REF!</v>
      </c>
      <c r="F40" s="194" t="e">
        <f>#REF!</f>
        <v>#REF!</v>
      </c>
      <c r="G40" s="194" t="e">
        <f>#REF!</f>
        <v>#REF!</v>
      </c>
      <c r="H40" s="194"/>
      <c r="I40" s="194"/>
      <c r="J40" s="194"/>
      <c r="K40" s="194"/>
      <c r="L40" s="194"/>
      <c r="M40" s="192"/>
      <c r="N40" s="192"/>
      <c r="O40" s="192"/>
      <c r="P40" s="192"/>
      <c r="Q40" s="192"/>
      <c r="R40" s="192"/>
      <c r="S40" s="192"/>
      <c r="T40" s="192"/>
      <c r="U40" s="192"/>
      <c r="V40" s="192"/>
    </row>
    <row r="41" spans="1:22" ht="15" customHeight="1">
      <c r="A41" s="199">
        <v>9.1</v>
      </c>
      <c r="B41" s="192" t="s">
        <v>284</v>
      </c>
      <c r="C41" s="194">
        <v>233698869</v>
      </c>
      <c r="D41" s="194">
        <v>220409059</v>
      </c>
      <c r="E41" s="194" t="e">
        <f>#REF!</f>
        <v>#REF!</v>
      </c>
      <c r="F41" s="194" t="e">
        <f>#REF!</f>
        <v>#REF!</v>
      </c>
      <c r="G41" s="194" t="e">
        <f>#REF!</f>
        <v>#REF!</v>
      </c>
      <c r="H41" s="194"/>
      <c r="I41" s="194"/>
      <c r="J41" s="194"/>
      <c r="K41" s="194"/>
      <c r="L41" s="194"/>
      <c r="M41" s="192"/>
      <c r="N41" s="192"/>
      <c r="O41" s="192"/>
      <c r="P41" s="192"/>
      <c r="Q41" s="192"/>
      <c r="R41" s="192"/>
      <c r="S41" s="192"/>
      <c r="T41" s="192"/>
      <c r="U41" s="192"/>
      <c r="V41" s="192"/>
    </row>
    <row r="42" spans="1:22" ht="15" customHeight="1">
      <c r="A42" s="199"/>
      <c r="B42" s="192"/>
      <c r="C42" s="194">
        <v>0</v>
      </c>
      <c r="D42" s="194">
        <v>0</v>
      </c>
      <c r="E42" s="194" t="e">
        <f>#REF!</f>
        <v>#REF!</v>
      </c>
      <c r="F42" s="194" t="e">
        <f>#REF!</f>
        <v>#REF!</v>
      </c>
      <c r="G42" s="194" t="e">
        <f>#REF!</f>
        <v>#REF!</v>
      </c>
      <c r="H42" s="194"/>
      <c r="I42" s="194"/>
      <c r="J42" s="194"/>
      <c r="K42" s="194"/>
      <c r="L42" s="194"/>
      <c r="M42" s="192"/>
      <c r="N42" s="192"/>
      <c r="O42" s="192"/>
      <c r="P42" s="192"/>
      <c r="Q42" s="192"/>
      <c r="R42" s="192"/>
      <c r="S42" s="192"/>
      <c r="T42" s="192"/>
      <c r="U42" s="192"/>
      <c r="V42" s="192"/>
    </row>
    <row r="43" spans="1:22" ht="15" customHeight="1">
      <c r="A43" s="199">
        <v>10</v>
      </c>
      <c r="B43" s="193" t="s">
        <v>285</v>
      </c>
      <c r="C43" s="194">
        <v>30500309</v>
      </c>
      <c r="D43" s="194">
        <v>30040271</v>
      </c>
      <c r="E43" s="194" t="e">
        <f>#REF!</f>
        <v>#REF!</v>
      </c>
      <c r="F43" s="194" t="e">
        <f>#REF!</f>
        <v>#REF!</v>
      </c>
      <c r="G43" s="194" t="e">
        <f>#REF!</f>
        <v>#REF!</v>
      </c>
      <c r="H43" s="194"/>
      <c r="I43" s="194"/>
      <c r="J43" s="194"/>
      <c r="K43" s="194"/>
      <c r="L43" s="194"/>
      <c r="M43" s="195">
        <f t="shared" ref="M43:O43" si="11">(D43-C43)/C43%</f>
        <v>-1.5083060306044767</v>
      </c>
      <c r="N43" s="195" t="e">
        <f t="shared" si="11"/>
        <v>#REF!</v>
      </c>
      <c r="O43" s="195" t="e">
        <f t="shared" si="11"/>
        <v>#REF!</v>
      </c>
      <c r="P43" s="195" t="e">
        <f>(G43-F43)/F43%</f>
        <v>#REF!</v>
      </c>
      <c r="Q43" s="192" t="s">
        <v>218</v>
      </c>
      <c r="R43" s="192" t="s">
        <v>286</v>
      </c>
      <c r="S43" s="192"/>
      <c r="T43" s="192"/>
      <c r="U43" s="192"/>
      <c r="V43" s="192"/>
    </row>
    <row r="44" spans="1:22" ht="15" customHeight="1">
      <c r="A44" s="199">
        <v>11</v>
      </c>
      <c r="B44" s="193" t="s">
        <v>287</v>
      </c>
      <c r="C44" s="197">
        <f>C43+C41+C38+C37+C29+C18+C17+C15+C10</f>
        <v>874959042</v>
      </c>
      <c r="D44" s="197">
        <f>D43+D41+D38+D37+D29+D18+D17+D15+D10</f>
        <v>916807140</v>
      </c>
      <c r="E44" s="197" t="e">
        <f>E43+E41+E38+E37+E29+E18+E17+E15+E10</f>
        <v>#REF!</v>
      </c>
      <c r="F44" s="197" t="e">
        <f>F43+F41+F38+F37+F29+F18+F17+F15+F10</f>
        <v>#REF!</v>
      </c>
      <c r="G44" s="197" t="e">
        <f>G43+G41+G38+G37+G29+G18+G17+G15+G10</f>
        <v>#REF!</v>
      </c>
      <c r="H44" s="197" t="e">
        <f>+H10+H15+H17+H18+H29+H37+H38+H39+H41+H43+H42</f>
        <v>#REF!</v>
      </c>
      <c r="I44" s="197" t="e">
        <f>+I10+I15+I17+I18+I29+I37+I38+I39+I41+I43+I42</f>
        <v>#REF!</v>
      </c>
      <c r="J44" s="197" t="e">
        <f>+J10+J15+J17+J18+J29+J37+J38+J39+J41+J43+J42</f>
        <v>#REF!</v>
      </c>
      <c r="K44" s="197" t="e">
        <f>+K10+K15+K17+K18+K29+K37+K38+K39+K41+K43+K42</f>
        <v>#REF!</v>
      </c>
      <c r="L44" s="197" t="e">
        <f>+L10+L15+L17+L18+L29+L37+L38+L39+L41+L43+L42</f>
        <v>#REF!</v>
      </c>
      <c r="M44" s="192"/>
      <c r="N44" s="192"/>
      <c r="O44" s="192"/>
      <c r="P44" s="192"/>
      <c r="Q44" s="192"/>
      <c r="R44" s="192"/>
      <c r="S44" s="192"/>
      <c r="T44" s="192"/>
      <c r="U44" s="192"/>
      <c r="V44" s="192"/>
    </row>
    <row r="45" spans="1:22" ht="24.95" customHeight="1">
      <c r="A45" s="199">
        <v>12</v>
      </c>
      <c r="B45" s="193" t="s">
        <v>288</v>
      </c>
      <c r="C45" s="194">
        <v>19357656</v>
      </c>
      <c r="D45" s="194">
        <v>14563490</v>
      </c>
      <c r="E45" s="194" t="e">
        <f>#REF!</f>
        <v>#REF!</v>
      </c>
      <c r="F45" s="194" t="e">
        <f>#REF!</f>
        <v>#REF!</v>
      </c>
      <c r="G45" s="194" t="e">
        <f>#REF!</f>
        <v>#REF!</v>
      </c>
      <c r="H45" s="197">
        <f>[1]Annexure_Final!Z1537+[1]Annexure_Final!Z1513</f>
        <v>3924611</v>
      </c>
      <c r="I45" s="197">
        <f>[1]Annexure_Final!AA1537+[1]Annexure_Final!AA1513</f>
        <v>2482346</v>
      </c>
      <c r="J45" s="197">
        <f>[1]Annexure_Final!AB1537+[1]Annexure_Final!AB1513</f>
        <v>3202229</v>
      </c>
      <c r="K45" s="197">
        <f>[1]Annexure_Final!AC1537+[1]Annexure_Final!AC1513</f>
        <v>1586839</v>
      </c>
      <c r="L45" s="197">
        <f>[1]Annexure_Final!AD1537+[1]Annexure_Final!AD1513</f>
        <v>26786964</v>
      </c>
      <c r="M45" s="195">
        <f t="shared" ref="M45:O45" si="12">(D45-C45)/C45%</f>
        <v>-24.766252690924976</v>
      </c>
      <c r="N45" s="195" t="e">
        <f t="shared" si="12"/>
        <v>#REF!</v>
      </c>
      <c r="O45" s="195" t="e">
        <f t="shared" si="12"/>
        <v>#REF!</v>
      </c>
      <c r="P45" s="195" t="e">
        <f>(G45-F45)/F45%</f>
        <v>#REF!</v>
      </c>
      <c r="Q45" s="192" t="s">
        <v>218</v>
      </c>
      <c r="R45" s="192" t="s">
        <v>289</v>
      </c>
      <c r="S45" s="192" t="s">
        <v>290</v>
      </c>
      <c r="T45" s="192" t="s">
        <v>291</v>
      </c>
      <c r="U45" s="192" t="s">
        <v>292</v>
      </c>
      <c r="V45" s="192" t="s">
        <v>293</v>
      </c>
    </row>
    <row r="46" spans="1:22" ht="24.95" customHeight="1">
      <c r="A46" s="199">
        <v>13</v>
      </c>
      <c r="B46" s="193" t="s">
        <v>294</v>
      </c>
      <c r="C46" s="197">
        <f>C44-C45</f>
        <v>855601386</v>
      </c>
      <c r="D46" s="197">
        <f t="shared" ref="D46:G46" si="13">D44-D45</f>
        <v>902243650</v>
      </c>
      <c r="E46" s="197" t="e">
        <f t="shared" si="13"/>
        <v>#REF!</v>
      </c>
      <c r="F46" s="197" t="e">
        <f t="shared" si="13"/>
        <v>#REF!</v>
      </c>
      <c r="G46" s="197" t="e">
        <f t="shared" si="13"/>
        <v>#REF!</v>
      </c>
      <c r="H46" s="193" t="e">
        <f t="shared" ref="H46:L46" si="14">+H44-H45</f>
        <v>#REF!</v>
      </c>
      <c r="I46" s="193" t="e">
        <f t="shared" si="14"/>
        <v>#REF!</v>
      </c>
      <c r="J46" s="193" t="e">
        <f t="shared" si="14"/>
        <v>#REF!</v>
      </c>
      <c r="K46" s="193" t="e">
        <f t="shared" si="14"/>
        <v>#REF!</v>
      </c>
      <c r="L46" s="193" t="e">
        <f t="shared" si="14"/>
        <v>#REF!</v>
      </c>
      <c r="M46" s="192"/>
      <c r="N46" s="192"/>
      <c r="O46" s="192"/>
      <c r="P46" s="192"/>
      <c r="Q46" s="192"/>
      <c r="R46" s="192"/>
      <c r="S46" s="192"/>
      <c r="T46" s="192"/>
      <c r="U46" s="192"/>
      <c r="V46" s="192"/>
    </row>
    <row r="47" spans="1:22" ht="44.25" customHeight="1">
      <c r="A47" s="199">
        <v>14</v>
      </c>
      <c r="B47" s="192" t="s">
        <v>295</v>
      </c>
      <c r="C47" s="194">
        <v>0</v>
      </c>
      <c r="D47" s="194">
        <v>0</v>
      </c>
      <c r="E47" s="194">
        <v>0</v>
      </c>
      <c r="F47" s="194">
        <v>0</v>
      </c>
      <c r="G47" s="194">
        <v>0</v>
      </c>
      <c r="H47" s="192"/>
      <c r="I47" s="192"/>
      <c r="J47" s="192"/>
      <c r="K47" s="192"/>
      <c r="L47" s="192"/>
      <c r="M47" s="192"/>
      <c r="N47" s="192"/>
      <c r="O47" s="192"/>
      <c r="P47" s="192"/>
      <c r="Q47" s="192"/>
      <c r="R47" s="192"/>
      <c r="S47" s="192"/>
      <c r="T47" s="192"/>
      <c r="U47" s="192"/>
      <c r="V47" s="192"/>
    </row>
  </sheetData>
  <mergeCells count="5">
    <mergeCell ref="B2:S2"/>
    <mergeCell ref="B3:S3"/>
    <mergeCell ref="B5:S5"/>
    <mergeCell ref="M7:P7"/>
    <mergeCell ref="S7:V7"/>
  </mergeCells>
  <printOptions horizontalCentered="1"/>
  <pageMargins left="0.46" right="0.27559055118110237" top="0.47244094488188981" bottom="0.55118110236220474" header="0.51181102362204722" footer="0.51181102362204722"/>
  <pageSetup paperSize="9" scale="75" orientation="portrait" horizontalDpi="300" verticalDpi="300" r:id="rId1"/>
  <headerFooter alignWithMargins="0"/>
  <colBreaks count="1" manualBreakCount="1">
    <brk id="19" max="436" man="1"/>
  </colBreaks>
</worksheet>
</file>

<file path=xl/worksheets/sheet5.xml><?xml version="1.0" encoding="utf-8"?>
<worksheet xmlns="http://schemas.openxmlformats.org/spreadsheetml/2006/main" xmlns:r="http://schemas.openxmlformats.org/officeDocument/2006/relationships">
  <sheetPr>
    <pageSetUpPr fitToPage="1"/>
  </sheetPr>
  <dimension ref="A1:W48"/>
  <sheetViews>
    <sheetView view="pageBreakPreview" zoomScaleNormal="100" zoomScaleSheetLayoutView="100" workbookViewId="0">
      <pane xSplit="2" ySplit="8" topLeftCell="C9" activePane="bottomRight" state="frozen"/>
      <selection activeCell="AB46" sqref="AB46"/>
      <selection pane="topRight" activeCell="AB46" sqref="AB46"/>
      <selection pane="bottomLeft" activeCell="AB46" sqref="AB46"/>
      <selection pane="bottomRight" activeCell="AB46" sqref="AB46"/>
    </sheetView>
  </sheetViews>
  <sheetFormatPr defaultRowHeight="12.75"/>
  <cols>
    <col min="1" max="1" width="7.5" style="201" customWidth="1"/>
    <col min="2" max="2" width="46.1640625" style="202" customWidth="1"/>
    <col min="3" max="3" width="16.33203125" style="203" hidden="1" customWidth="1"/>
    <col min="4" max="5" width="14.83203125" style="202" customWidth="1"/>
    <col min="6" max="7" width="16.33203125" style="202" hidden="1" customWidth="1"/>
    <col min="8" max="8" width="14.33203125" style="202" hidden="1" customWidth="1"/>
    <col min="9" max="10" width="13.1640625" style="202" hidden="1" customWidth="1"/>
    <col min="11" max="11" width="16.1640625" style="202" hidden="1" customWidth="1"/>
    <col min="12" max="12" width="14.33203125" style="202" hidden="1" customWidth="1"/>
    <col min="13" max="13" width="8.1640625" style="202" hidden="1" customWidth="1"/>
    <col min="14" max="14" width="8.1640625" style="202" bestFit="1" customWidth="1"/>
    <col min="15" max="16" width="8.1640625" style="202" hidden="1" customWidth="1"/>
    <col min="17" max="17" width="14" style="202" hidden="1" customWidth="1"/>
    <col min="18" max="18" width="20" style="202" hidden="1" customWidth="1"/>
    <col min="19" max="19" width="47.33203125" style="202" hidden="1" customWidth="1"/>
    <col min="20" max="20" width="57" style="202" customWidth="1"/>
    <col min="21" max="22" width="47.33203125" style="202" hidden="1" customWidth="1"/>
    <col min="23" max="47" width="2.33203125" style="202" bestFit="1" customWidth="1"/>
    <col min="48" max="16384" width="9.33203125" style="202"/>
  </cols>
  <sheetData>
    <row r="1" spans="1:23" ht="6" customHeight="1"/>
    <row r="2" spans="1:23" ht="15.75">
      <c r="B2" s="204" t="s">
        <v>181</v>
      </c>
      <c r="C2" s="205"/>
      <c r="D2" s="206"/>
      <c r="E2" s="206"/>
      <c r="F2" s="206"/>
    </row>
    <row r="3" spans="1:23" ht="15">
      <c r="B3" s="207" t="s">
        <v>182</v>
      </c>
      <c r="C3" s="208"/>
      <c r="D3" s="207"/>
      <c r="E3" s="207"/>
      <c r="F3" s="207"/>
      <c r="G3" s="207"/>
    </row>
    <row r="4" spans="1:23" ht="4.5" customHeight="1">
      <c r="B4" s="207"/>
      <c r="C4" s="209"/>
      <c r="D4" s="210"/>
      <c r="E4" s="210"/>
      <c r="F4" s="210"/>
    </row>
    <row r="5" spans="1:23" ht="15">
      <c r="B5" s="207" t="s">
        <v>183</v>
      </c>
      <c r="C5" s="207" t="s">
        <v>296</v>
      </c>
      <c r="D5" s="211"/>
      <c r="E5" s="211"/>
      <c r="F5" s="211"/>
    </row>
    <row r="6" spans="1:23" ht="9" customHeight="1">
      <c r="B6" s="207"/>
      <c r="C6" s="212"/>
      <c r="D6" s="211"/>
      <c r="E6" s="211"/>
      <c r="F6" s="211"/>
    </row>
    <row r="7" spans="1:23" ht="6.75" customHeight="1"/>
    <row r="8" spans="1:23" s="175" customFormat="1" ht="28.5" customHeight="1">
      <c r="A8" s="184" t="s">
        <v>184</v>
      </c>
      <c r="B8" s="184" t="s">
        <v>185</v>
      </c>
      <c r="C8" s="213" t="s">
        <v>75</v>
      </c>
      <c r="D8" s="214" t="s">
        <v>62</v>
      </c>
      <c r="E8" s="214" t="s">
        <v>76</v>
      </c>
      <c r="F8" s="214" t="s">
        <v>63</v>
      </c>
      <c r="G8" s="214" t="s">
        <v>64</v>
      </c>
      <c r="H8" s="215" t="s">
        <v>186</v>
      </c>
      <c r="I8" s="215" t="s">
        <v>187</v>
      </c>
      <c r="J8" s="214" t="s">
        <v>188</v>
      </c>
      <c r="K8" s="214" t="s">
        <v>189</v>
      </c>
      <c r="L8" s="214" t="s">
        <v>190</v>
      </c>
      <c r="M8" s="216" t="s">
        <v>297</v>
      </c>
      <c r="N8" s="188" t="s">
        <v>191</v>
      </c>
      <c r="O8" s="188"/>
      <c r="P8" s="188"/>
      <c r="Q8" s="188"/>
      <c r="R8" s="217"/>
      <c r="S8" s="217"/>
      <c r="T8" s="218" t="s">
        <v>192</v>
      </c>
      <c r="U8" s="219"/>
      <c r="V8" s="219"/>
      <c r="W8" s="220"/>
    </row>
    <row r="9" spans="1:23">
      <c r="A9" s="221" t="s">
        <v>193</v>
      </c>
      <c r="B9" s="221">
        <v>1</v>
      </c>
      <c r="C9" s="222"/>
      <c r="D9" s="221"/>
      <c r="E9" s="221"/>
      <c r="F9" s="221"/>
      <c r="G9" s="223"/>
      <c r="H9" s="223"/>
      <c r="I9" s="223"/>
      <c r="J9" s="223"/>
      <c r="K9" s="223"/>
      <c r="L9" s="223"/>
      <c r="M9" s="223"/>
      <c r="N9" s="223"/>
      <c r="O9" s="223"/>
      <c r="P9" s="223"/>
      <c r="Q9" s="224"/>
      <c r="R9" s="223"/>
      <c r="S9" s="223"/>
      <c r="T9" s="223"/>
      <c r="U9" s="225"/>
      <c r="V9" s="223"/>
    </row>
    <row r="10" spans="1:23" ht="15" customHeight="1">
      <c r="A10" s="221" t="s">
        <v>194</v>
      </c>
      <c r="B10" s="226" t="s">
        <v>195</v>
      </c>
      <c r="C10" s="227"/>
      <c r="D10" s="223"/>
      <c r="E10" s="223"/>
      <c r="F10" s="223"/>
      <c r="G10" s="223"/>
      <c r="H10" s="223"/>
      <c r="I10" s="223"/>
      <c r="J10" s="223"/>
      <c r="K10" s="223"/>
      <c r="L10" s="223"/>
      <c r="M10" s="223"/>
      <c r="N10" s="228"/>
      <c r="O10" s="228"/>
      <c r="P10" s="228"/>
      <c r="Q10" s="224"/>
      <c r="R10" s="223"/>
      <c r="S10" s="223"/>
      <c r="T10" s="223"/>
      <c r="U10" s="225"/>
      <c r="V10" s="223"/>
    </row>
    <row r="11" spans="1:23" ht="41.25" customHeight="1">
      <c r="A11" s="221">
        <v>1</v>
      </c>
      <c r="B11" s="226" t="s">
        <v>196</v>
      </c>
      <c r="C11" s="227" t="e">
        <f>#REF!</f>
        <v>#REF!</v>
      </c>
      <c r="D11" s="227">
        <v>32950057</v>
      </c>
      <c r="E11" s="227">
        <v>26528314</v>
      </c>
      <c r="F11" s="227" t="e">
        <f>#REF!</f>
        <v>#REF!</v>
      </c>
      <c r="G11" s="227" t="e">
        <f>#REF!</f>
        <v>#REF!</v>
      </c>
      <c r="H11" s="227">
        <f>[1]Annexure_Final!Z1578</f>
        <v>0</v>
      </c>
      <c r="I11" s="227">
        <f>[1]Annexure_Final!AA1578</f>
        <v>0</v>
      </c>
      <c r="J11" s="227">
        <f>[1]Annexure_Final!AB1578</f>
        <v>0</v>
      </c>
      <c r="K11" s="227">
        <f>[1]Annexure_Final!AC1578</f>
        <v>0</v>
      </c>
      <c r="L11" s="227">
        <f>[1]Annexure_Final!AD1578</f>
        <v>0</v>
      </c>
      <c r="M11" s="228" t="e">
        <f>(D11-C11)/C11%</f>
        <v>#REF!</v>
      </c>
      <c r="N11" s="228">
        <f>(E11-D11)/D11%</f>
        <v>-19.489322886452062</v>
      </c>
      <c r="O11" s="228" t="e">
        <f>(F11-E11)/E11%</f>
        <v>#REF!</v>
      </c>
      <c r="P11" s="228" t="e">
        <f>(G11-F11)/F11%</f>
        <v>#REF!</v>
      </c>
      <c r="Q11" s="224" t="s">
        <v>197</v>
      </c>
      <c r="R11" s="223" t="s">
        <v>198</v>
      </c>
      <c r="S11" s="192" t="s">
        <v>199</v>
      </c>
      <c r="T11" s="192" t="s">
        <v>200</v>
      </c>
      <c r="U11" s="225"/>
      <c r="V11" s="192" t="s">
        <v>201</v>
      </c>
    </row>
    <row r="12" spans="1:23" ht="17.25" customHeight="1">
      <c r="A12" s="221"/>
      <c r="B12" s="226"/>
      <c r="C12" s="227" t="e">
        <f>#REF!</f>
        <v>#REF!</v>
      </c>
      <c r="D12" s="227">
        <v>0</v>
      </c>
      <c r="E12" s="227">
        <v>0</v>
      </c>
      <c r="F12" s="227" t="e">
        <f>#REF!</f>
        <v>#REF!</v>
      </c>
      <c r="G12" s="227" t="e">
        <f>#REF!</f>
        <v>#REF!</v>
      </c>
      <c r="H12" s="223"/>
      <c r="I12" s="223"/>
      <c r="J12" s="223"/>
      <c r="K12" s="223"/>
      <c r="L12" s="223"/>
      <c r="M12" s="223"/>
      <c r="N12" s="223"/>
      <c r="O12" s="223"/>
      <c r="P12" s="223"/>
      <c r="Q12" s="224"/>
      <c r="R12" s="223"/>
      <c r="S12" s="223"/>
      <c r="T12" s="223"/>
      <c r="U12" s="223"/>
      <c r="V12" s="223"/>
    </row>
    <row r="13" spans="1:23" ht="17.25" customHeight="1">
      <c r="A13" s="221">
        <v>2</v>
      </c>
      <c r="B13" s="226" t="s">
        <v>202</v>
      </c>
      <c r="C13" s="227" t="e">
        <f>#REF!</f>
        <v>#REF!</v>
      </c>
      <c r="D13" s="227">
        <v>0</v>
      </c>
      <c r="E13" s="227">
        <v>0</v>
      </c>
      <c r="F13" s="227" t="e">
        <f>#REF!</f>
        <v>#REF!</v>
      </c>
      <c r="G13" s="227" t="e">
        <f>#REF!</f>
        <v>#REF!</v>
      </c>
      <c r="H13" s="223"/>
      <c r="I13" s="223"/>
      <c r="J13" s="223"/>
      <c r="K13" s="223"/>
      <c r="L13" s="223"/>
      <c r="M13" s="223"/>
      <c r="N13" s="223"/>
      <c r="O13" s="223"/>
      <c r="P13" s="223"/>
      <c r="Q13" s="224"/>
      <c r="R13" s="223"/>
      <c r="S13" s="223"/>
      <c r="T13" s="223"/>
      <c r="U13" s="223"/>
      <c r="V13" s="223"/>
    </row>
    <row r="14" spans="1:23" ht="46.5" customHeight="1">
      <c r="A14" s="221">
        <v>2.1</v>
      </c>
      <c r="B14" s="226" t="s">
        <v>203</v>
      </c>
      <c r="C14" s="227" t="e">
        <f>#REF!</f>
        <v>#REF!</v>
      </c>
      <c r="D14" s="227">
        <v>18730620</v>
      </c>
      <c r="E14" s="227">
        <v>8508867</v>
      </c>
      <c r="F14" s="227" t="e">
        <f>#REF!</f>
        <v>#REF!</v>
      </c>
      <c r="G14" s="227" t="e">
        <f>#REF!</f>
        <v>#REF!</v>
      </c>
      <c r="H14" s="227">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I14" s="227">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J14" s="227">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K14" s="227">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L14" s="227">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M14" s="228" t="e">
        <f t="shared" ref="M14:P15" si="0">(D14-C14)/C14%</f>
        <v>#REF!</v>
      </c>
      <c r="N14" s="228">
        <f t="shared" si="0"/>
        <v>-54.572422055436498</v>
      </c>
      <c r="O14" s="228" t="e">
        <f t="shared" si="0"/>
        <v>#REF!</v>
      </c>
      <c r="P14" s="228" t="e">
        <f t="shared" si="0"/>
        <v>#REF!</v>
      </c>
      <c r="Q14" s="224" t="s">
        <v>204</v>
      </c>
      <c r="R14" s="192" t="s">
        <v>205</v>
      </c>
      <c r="S14" s="192" t="s">
        <v>206</v>
      </c>
      <c r="T14" s="192" t="s">
        <v>207</v>
      </c>
      <c r="U14" s="192" t="s">
        <v>208</v>
      </c>
      <c r="V14" s="192" t="s">
        <v>209</v>
      </c>
    </row>
    <row r="15" spans="1:23" ht="40.5" customHeight="1">
      <c r="A15" s="221">
        <v>2.2000000000000002</v>
      </c>
      <c r="B15" s="226" t="s">
        <v>210</v>
      </c>
      <c r="C15" s="227" t="e">
        <f>#REF!</f>
        <v>#REF!</v>
      </c>
      <c r="D15" s="227">
        <v>57128721</v>
      </c>
      <c r="E15" s="227">
        <v>51609611</v>
      </c>
      <c r="F15" s="227" t="e">
        <f>#REF!</f>
        <v>#REF!</v>
      </c>
      <c r="G15" s="227" t="e">
        <f>#REF!</f>
        <v>#REF!</v>
      </c>
      <c r="H15" s="229" t="e">
        <f>#REF!-H14</f>
        <v>#REF!</v>
      </c>
      <c r="I15" s="229" t="e">
        <f>#REF!-I14</f>
        <v>#REF!</v>
      </c>
      <c r="J15" s="229" t="e">
        <f>#REF!-J14</f>
        <v>#REF!</v>
      </c>
      <c r="K15" s="229" t="e">
        <f>#REF!-K14</f>
        <v>#REF!</v>
      </c>
      <c r="L15" s="229" t="e">
        <f>#REF!-L14</f>
        <v>#REF!</v>
      </c>
      <c r="M15" s="228" t="e">
        <f t="shared" si="0"/>
        <v>#REF!</v>
      </c>
      <c r="N15" s="228">
        <f t="shared" si="0"/>
        <v>-9.6608324208763587</v>
      </c>
      <c r="O15" s="228" t="e">
        <f t="shared" si="0"/>
        <v>#REF!</v>
      </c>
      <c r="P15" s="228" t="e">
        <f t="shared" si="0"/>
        <v>#REF!</v>
      </c>
      <c r="Q15" s="224" t="s">
        <v>197</v>
      </c>
      <c r="R15" s="192" t="s">
        <v>211</v>
      </c>
      <c r="S15" s="192" t="s">
        <v>212</v>
      </c>
      <c r="T15" s="192" t="s">
        <v>213</v>
      </c>
      <c r="U15" s="192" t="s">
        <v>214</v>
      </c>
      <c r="V15" s="192" t="s">
        <v>215</v>
      </c>
    </row>
    <row r="16" spans="1:23" ht="24.95" customHeight="1">
      <c r="A16" s="221"/>
      <c r="B16" s="226" t="s">
        <v>216</v>
      </c>
      <c r="C16" s="230" t="e">
        <f>C14+C15</f>
        <v>#REF!</v>
      </c>
      <c r="D16" s="230">
        <f t="shared" ref="D16:L16" si="1">D14+D15</f>
        <v>75859341</v>
      </c>
      <c r="E16" s="230">
        <f t="shared" si="1"/>
        <v>60118478</v>
      </c>
      <c r="F16" s="230" t="e">
        <f t="shared" si="1"/>
        <v>#REF!</v>
      </c>
      <c r="G16" s="230" t="e">
        <f t="shared" si="1"/>
        <v>#REF!</v>
      </c>
      <c r="H16" s="231" t="e">
        <f t="shared" si="1"/>
        <v>#REF!</v>
      </c>
      <c r="I16" s="231" t="e">
        <f t="shared" si="1"/>
        <v>#REF!</v>
      </c>
      <c r="J16" s="231" t="e">
        <f t="shared" si="1"/>
        <v>#REF!</v>
      </c>
      <c r="K16" s="231" t="e">
        <f t="shared" si="1"/>
        <v>#REF!</v>
      </c>
      <c r="L16" s="231" t="e">
        <f t="shared" si="1"/>
        <v>#REF!</v>
      </c>
      <c r="M16" s="223"/>
      <c r="N16" s="223"/>
      <c r="O16" s="223"/>
      <c r="P16" s="223"/>
      <c r="Q16" s="224"/>
      <c r="R16" s="223"/>
      <c r="S16" s="223"/>
      <c r="T16" s="223"/>
      <c r="U16" s="223"/>
      <c r="V16" s="223"/>
    </row>
    <row r="17" spans="1:22" ht="24.95" customHeight="1">
      <c r="A17" s="221"/>
      <c r="B17" s="226"/>
      <c r="C17" s="227" t="e">
        <f>#REF!</f>
        <v>#REF!</v>
      </c>
      <c r="D17" s="227">
        <v>0</v>
      </c>
      <c r="E17" s="227">
        <v>0</v>
      </c>
      <c r="F17" s="227" t="e">
        <f>#REF!</f>
        <v>#REF!</v>
      </c>
      <c r="G17" s="227" t="e">
        <f>#REF!</f>
        <v>#REF!</v>
      </c>
      <c r="H17" s="223"/>
      <c r="I17" s="223"/>
      <c r="J17" s="223"/>
      <c r="K17" s="223"/>
      <c r="L17" s="223"/>
      <c r="M17" s="223"/>
      <c r="N17" s="223"/>
      <c r="O17" s="223"/>
      <c r="P17" s="223"/>
      <c r="Q17" s="224"/>
      <c r="R17" s="223"/>
      <c r="S17" s="223"/>
      <c r="T17" s="223"/>
      <c r="U17" s="223"/>
      <c r="V17" s="223"/>
    </row>
    <row r="18" spans="1:22" ht="24.95" customHeight="1">
      <c r="A18" s="221">
        <v>3</v>
      </c>
      <c r="B18" s="226" t="s">
        <v>217</v>
      </c>
      <c r="C18" s="227" t="e">
        <f>#REF!</f>
        <v>#REF!</v>
      </c>
      <c r="D18" s="227">
        <v>51164476</v>
      </c>
      <c r="E18" s="227">
        <v>65287670</v>
      </c>
      <c r="F18" s="227" t="e">
        <f>#REF!</f>
        <v>#REF!</v>
      </c>
      <c r="G18" s="227" t="e">
        <f>#REF!</f>
        <v>#REF!</v>
      </c>
      <c r="H18" s="229" t="e">
        <f>#REF!-#REF!</f>
        <v>#REF!</v>
      </c>
      <c r="I18" s="229" t="e">
        <f>#REF!-#REF!</f>
        <v>#REF!</v>
      </c>
      <c r="J18" s="229" t="e">
        <f>#REF!-#REF!</f>
        <v>#REF!</v>
      </c>
      <c r="K18" s="229" t="e">
        <f>#REF!-#REF!</f>
        <v>#REF!</v>
      </c>
      <c r="L18" s="229" t="e">
        <f>#REF!-#REF!</f>
        <v>#REF!</v>
      </c>
      <c r="M18" s="228" t="e">
        <f t="shared" ref="M18:O19" si="2">(D18-C18)/C18%</f>
        <v>#REF!</v>
      </c>
      <c r="N18" s="228">
        <f t="shared" si="2"/>
        <v>27.603515376567131</v>
      </c>
      <c r="O18" s="228" t="e">
        <f t="shared" si="2"/>
        <v>#REF!</v>
      </c>
      <c r="P18" s="228" t="e">
        <f>(G18-F18)/F18%</f>
        <v>#REF!</v>
      </c>
      <c r="Q18" s="224" t="s">
        <v>218</v>
      </c>
      <c r="R18" s="223" t="s">
        <v>219</v>
      </c>
      <c r="S18" s="192" t="s">
        <v>220</v>
      </c>
      <c r="T18" s="192" t="s">
        <v>220</v>
      </c>
      <c r="U18" s="192" t="s">
        <v>220</v>
      </c>
      <c r="V18" s="223"/>
    </row>
    <row r="19" spans="1:22" ht="24.95" customHeight="1">
      <c r="A19" s="221">
        <v>4</v>
      </c>
      <c r="B19" s="226" t="s">
        <v>221</v>
      </c>
      <c r="C19" s="227" t="e">
        <f>#REF!</f>
        <v>#REF!</v>
      </c>
      <c r="D19" s="227">
        <v>60915491</v>
      </c>
      <c r="E19" s="227">
        <v>68013130</v>
      </c>
      <c r="F19" s="227" t="e">
        <f>#REF!</f>
        <v>#REF!</v>
      </c>
      <c r="G19" s="227" t="e">
        <f>#REF!</f>
        <v>#REF!</v>
      </c>
      <c r="H19" s="227" t="e">
        <f>[1]Annexure_Final!Z1700-#REF!</f>
        <v>#REF!</v>
      </c>
      <c r="I19" s="227" t="e">
        <f>[1]Annexure_Final!AA1700-#REF!</f>
        <v>#REF!</v>
      </c>
      <c r="J19" s="227" t="e">
        <f>[1]Annexure_Final!AB1700-#REF!</f>
        <v>#REF!</v>
      </c>
      <c r="K19" s="227" t="e">
        <f>[1]Annexure_Final!AC1700-#REF!</f>
        <v>#REF!</v>
      </c>
      <c r="L19" s="227" t="e">
        <f>[1]Annexure_Final!AD1700-#REF!</f>
        <v>#REF!</v>
      </c>
      <c r="M19" s="228" t="e">
        <f t="shared" si="2"/>
        <v>#REF!</v>
      </c>
      <c r="N19" s="228">
        <f t="shared" si="2"/>
        <v>11.651615842676208</v>
      </c>
      <c r="O19" s="228" t="e">
        <f t="shared" si="2"/>
        <v>#REF!</v>
      </c>
      <c r="P19" s="228" t="e">
        <f>(G19-F19)/F19%</f>
        <v>#REF!</v>
      </c>
      <c r="Q19" s="224" t="s">
        <v>222</v>
      </c>
      <c r="R19" s="223" t="s">
        <v>223</v>
      </c>
      <c r="S19" s="192" t="s">
        <v>224</v>
      </c>
      <c r="T19" s="192" t="s">
        <v>224</v>
      </c>
      <c r="U19" s="223"/>
      <c r="V19" s="192" t="s">
        <v>225</v>
      </c>
    </row>
    <row r="20" spans="1:22" ht="18" customHeight="1">
      <c r="A20" s="221"/>
      <c r="B20" s="226"/>
      <c r="C20" s="227" t="e">
        <f>#REF!</f>
        <v>#REF!</v>
      </c>
      <c r="D20" s="227">
        <v>0</v>
      </c>
      <c r="E20" s="227">
        <v>0</v>
      </c>
      <c r="F20" s="227" t="e">
        <f>#REF!</f>
        <v>#REF!</v>
      </c>
      <c r="G20" s="227" t="e">
        <f>#REF!</f>
        <v>#REF!</v>
      </c>
      <c r="H20" s="230"/>
      <c r="I20" s="230"/>
      <c r="J20" s="230"/>
      <c r="K20" s="230"/>
      <c r="L20" s="230"/>
      <c r="M20" s="223"/>
      <c r="N20" s="223"/>
      <c r="O20" s="223"/>
      <c r="P20" s="223"/>
      <c r="Q20" s="224"/>
      <c r="R20" s="223"/>
      <c r="S20" s="223"/>
      <c r="T20" s="223"/>
      <c r="U20" s="223"/>
      <c r="V20" s="223"/>
    </row>
    <row r="21" spans="1:22" ht="18" customHeight="1">
      <c r="A21" s="221">
        <v>5</v>
      </c>
      <c r="B21" s="226" t="s">
        <v>226</v>
      </c>
      <c r="C21" s="227" t="e">
        <f>#REF!</f>
        <v>#REF!</v>
      </c>
      <c r="D21" s="227">
        <v>0</v>
      </c>
      <c r="E21" s="227">
        <v>0</v>
      </c>
      <c r="F21" s="227" t="e">
        <f>#REF!</f>
        <v>#REF!</v>
      </c>
      <c r="G21" s="227" t="e">
        <f>#REF!</f>
        <v>#REF!</v>
      </c>
      <c r="H21" s="230"/>
      <c r="I21" s="230"/>
      <c r="J21" s="230"/>
      <c r="K21" s="230"/>
      <c r="L21" s="230"/>
      <c r="M21" s="223"/>
      <c r="N21" s="223"/>
      <c r="O21" s="223"/>
      <c r="P21" s="223"/>
      <c r="Q21" s="224"/>
      <c r="R21" s="223"/>
      <c r="S21" s="223"/>
      <c r="T21" s="223"/>
      <c r="U21" s="223"/>
      <c r="V21" s="223"/>
    </row>
    <row r="22" spans="1:22" ht="18" customHeight="1">
      <c r="A22" s="232">
        <v>5.0999999999999996</v>
      </c>
      <c r="B22" s="223" t="s">
        <v>227</v>
      </c>
      <c r="C22" s="227" t="e">
        <f>#REF!</f>
        <v>#REF!</v>
      </c>
      <c r="D22" s="227">
        <v>6405701</v>
      </c>
      <c r="E22" s="227">
        <v>6484101</v>
      </c>
      <c r="F22" s="227" t="e">
        <f>#REF!</f>
        <v>#REF!</v>
      </c>
      <c r="G22" s="227" t="e">
        <f>#REF!</f>
        <v>#REF!</v>
      </c>
      <c r="H22" s="227" t="e">
        <f>[1]Annexure_Final!Z1665-#REF!</f>
        <v>#REF!</v>
      </c>
      <c r="I22" s="227" t="e">
        <f>[1]Annexure_Final!AA1665-#REF!</f>
        <v>#REF!</v>
      </c>
      <c r="J22" s="227" t="e">
        <f>[1]Annexure_Final!AB1665-#REF!</f>
        <v>#REF!</v>
      </c>
      <c r="K22" s="227" t="e">
        <f>[1]Annexure_Final!AC1665-#REF!</f>
        <v>#REF!</v>
      </c>
      <c r="L22" s="227" t="e">
        <f>[1]Annexure_Final!AD1665-#REF!</f>
        <v>#REF!</v>
      </c>
      <c r="M22" s="228" t="e">
        <f t="shared" ref="M22:O26" si="3">(D22-C22)/C22%</f>
        <v>#REF!</v>
      </c>
      <c r="N22" s="228">
        <f t="shared" si="3"/>
        <v>1.2239097641304206</v>
      </c>
      <c r="O22" s="228" t="e">
        <f t="shared" si="3"/>
        <v>#REF!</v>
      </c>
      <c r="P22" s="228" t="e">
        <f>(G22-F22)/F22%</f>
        <v>#REF!</v>
      </c>
      <c r="Q22" s="224" t="s">
        <v>228</v>
      </c>
      <c r="R22" s="223" t="s">
        <v>229</v>
      </c>
      <c r="S22" s="192" t="s">
        <v>230</v>
      </c>
      <c r="T22" s="223"/>
      <c r="U22" s="192" t="s">
        <v>230</v>
      </c>
      <c r="V22" s="192" t="s">
        <v>230</v>
      </c>
    </row>
    <row r="23" spans="1:22" ht="18" customHeight="1">
      <c r="A23" s="232">
        <v>5.2</v>
      </c>
      <c r="B23" s="223" t="s">
        <v>231</v>
      </c>
      <c r="C23" s="227" t="e">
        <f>#REF!</f>
        <v>#REF!</v>
      </c>
      <c r="D23" s="227">
        <v>22494413</v>
      </c>
      <c r="E23" s="227">
        <v>23358790</v>
      </c>
      <c r="F23" s="227" t="e">
        <f>#REF!</f>
        <v>#REF!</v>
      </c>
      <c r="G23" s="227" t="e">
        <f>#REF!</f>
        <v>#REF!</v>
      </c>
      <c r="H23" s="227" t="e">
        <f>[1]Annexure_Final!Z1708-#REF!</f>
        <v>#REF!</v>
      </c>
      <c r="I23" s="227" t="e">
        <f>[1]Annexure_Final!AA1708-#REF!</f>
        <v>#REF!</v>
      </c>
      <c r="J23" s="227" t="e">
        <f>[1]Annexure_Final!AB1708-#REF!</f>
        <v>#REF!</v>
      </c>
      <c r="K23" s="227" t="e">
        <f>[1]Annexure_Final!AC1708-#REF!</f>
        <v>#REF!</v>
      </c>
      <c r="L23" s="227" t="e">
        <f>[1]Annexure_Final!AD1708-#REF!</f>
        <v>#REF!</v>
      </c>
      <c r="M23" s="228" t="e">
        <f t="shared" si="3"/>
        <v>#REF!</v>
      </c>
      <c r="N23" s="228">
        <f t="shared" si="3"/>
        <v>3.8426297232117146</v>
      </c>
      <c r="O23" s="228" t="e">
        <f t="shared" si="3"/>
        <v>#REF!</v>
      </c>
      <c r="P23" s="228" t="e">
        <f>(G23-F23)/F23%</f>
        <v>#REF!</v>
      </c>
      <c r="Q23" s="224" t="s">
        <v>232</v>
      </c>
      <c r="R23" s="223" t="s">
        <v>233</v>
      </c>
      <c r="S23" s="192" t="s">
        <v>234</v>
      </c>
      <c r="T23" s="223"/>
      <c r="U23" s="223"/>
      <c r="V23" s="223"/>
    </row>
    <row r="24" spans="1:22" ht="29.25" customHeight="1">
      <c r="A24" s="232">
        <v>5.3</v>
      </c>
      <c r="B24" s="223" t="s">
        <v>235</v>
      </c>
      <c r="C24" s="227" t="e">
        <f>#REF!</f>
        <v>#REF!</v>
      </c>
      <c r="D24" s="227">
        <v>2393374</v>
      </c>
      <c r="E24" s="227">
        <v>4638202</v>
      </c>
      <c r="F24" s="227" t="e">
        <f>#REF!</f>
        <v>#REF!</v>
      </c>
      <c r="G24" s="227" t="e">
        <f>#REF!</f>
        <v>#REF!</v>
      </c>
      <c r="H24" s="227" t="e">
        <f>[1]Annexure_Final!Z1723-#REF!</f>
        <v>#REF!</v>
      </c>
      <c r="I24" s="227" t="e">
        <f>[1]Annexure_Final!AA1723-#REF!</f>
        <v>#REF!</v>
      </c>
      <c r="J24" s="227" t="e">
        <f>[1]Annexure_Final!AB1723-#REF!</f>
        <v>#REF!</v>
      </c>
      <c r="K24" s="227" t="e">
        <f>[1]Annexure_Final!AC1723-#REF!</f>
        <v>#REF!</v>
      </c>
      <c r="L24" s="227" t="e">
        <f>[1]Annexure_Final!AD1723-#REF!</f>
        <v>#REF!</v>
      </c>
      <c r="M24" s="228" t="e">
        <f t="shared" si="3"/>
        <v>#REF!</v>
      </c>
      <c r="N24" s="228">
        <f t="shared" si="3"/>
        <v>93.793448077901729</v>
      </c>
      <c r="O24" s="228" t="e">
        <f t="shared" si="3"/>
        <v>#REF!</v>
      </c>
      <c r="P24" s="228" t="e">
        <f>(G24-F24)/F24%</f>
        <v>#REF!</v>
      </c>
      <c r="Q24" s="224" t="s">
        <v>218</v>
      </c>
      <c r="R24" s="223" t="s">
        <v>236</v>
      </c>
      <c r="S24" s="223" t="s">
        <v>237</v>
      </c>
      <c r="T24" s="192" t="s">
        <v>238</v>
      </c>
      <c r="U24" s="192"/>
      <c r="V24" s="192" t="s">
        <v>239</v>
      </c>
    </row>
    <row r="25" spans="1:22" ht="18.75" customHeight="1">
      <c r="A25" s="232">
        <v>5.4</v>
      </c>
      <c r="B25" s="223" t="s">
        <v>240</v>
      </c>
      <c r="C25" s="227" t="e">
        <f>#REF!</f>
        <v>#REF!</v>
      </c>
      <c r="D25" s="227">
        <v>3941326</v>
      </c>
      <c r="E25" s="227">
        <v>4053799</v>
      </c>
      <c r="F25" s="227" t="e">
        <f>#REF!</f>
        <v>#REF!</v>
      </c>
      <c r="G25" s="227" t="e">
        <f>#REF!</f>
        <v>#REF!</v>
      </c>
      <c r="H25" s="227" t="e">
        <f>[1]Annexure_Final!Z1738-#REF!</f>
        <v>#REF!</v>
      </c>
      <c r="I25" s="227" t="e">
        <f>[1]Annexure_Final!AA1738-#REF!</f>
        <v>#REF!</v>
      </c>
      <c r="J25" s="227" t="e">
        <f>[1]Annexure_Final!AB1738-#REF!</f>
        <v>#REF!</v>
      </c>
      <c r="K25" s="227" t="e">
        <f>[1]Annexure_Final!AC1738-#REF!</f>
        <v>#REF!</v>
      </c>
      <c r="L25" s="227" t="e">
        <f>[1]Annexure_Final!AD1738-#REF!</f>
        <v>#REF!</v>
      </c>
      <c r="M25" s="228" t="e">
        <f t="shared" si="3"/>
        <v>#REF!</v>
      </c>
      <c r="N25" s="228">
        <f t="shared" si="3"/>
        <v>2.853684267680471</v>
      </c>
      <c r="O25" s="228" t="e">
        <f t="shared" si="3"/>
        <v>#REF!</v>
      </c>
      <c r="P25" s="228" t="e">
        <f>(G25-F25)/F25%</f>
        <v>#REF!</v>
      </c>
      <c r="Q25" s="224" t="s">
        <v>241</v>
      </c>
      <c r="R25" s="223" t="s">
        <v>242</v>
      </c>
      <c r="S25" s="192" t="s">
        <v>243</v>
      </c>
      <c r="T25" s="223"/>
      <c r="U25" s="192" t="s">
        <v>244</v>
      </c>
      <c r="V25" s="192" t="s">
        <v>245</v>
      </c>
    </row>
    <row r="26" spans="1:22" ht="28.5" customHeight="1">
      <c r="A26" s="232">
        <v>5.5</v>
      </c>
      <c r="B26" s="223" t="s">
        <v>246</v>
      </c>
      <c r="C26" s="227" t="e">
        <f>#REF!</f>
        <v>#REF!</v>
      </c>
      <c r="D26" s="227">
        <v>973094</v>
      </c>
      <c r="E26" s="227">
        <v>2515093</v>
      </c>
      <c r="F26" s="227" t="e">
        <f>#REF!</f>
        <v>#REF!</v>
      </c>
      <c r="G26" s="227" t="e">
        <f>#REF!</f>
        <v>#REF!</v>
      </c>
      <c r="H26" s="227" t="e">
        <f>[1]Annexure_Final!Z1756-#REF!</f>
        <v>#REF!</v>
      </c>
      <c r="I26" s="227" t="e">
        <f>[1]Annexure_Final!AA1756-#REF!</f>
        <v>#REF!</v>
      </c>
      <c r="J26" s="227" t="e">
        <f>[1]Annexure_Final!AB1756-#REF!</f>
        <v>#REF!</v>
      </c>
      <c r="K26" s="227" t="e">
        <f>[1]Annexure_Final!AC1756-#REF!</f>
        <v>#REF!</v>
      </c>
      <c r="L26" s="227" t="e">
        <f>[1]Annexure_Final!AD1756-#REF!</f>
        <v>#REF!</v>
      </c>
      <c r="M26" s="228" t="e">
        <f t="shared" si="3"/>
        <v>#REF!</v>
      </c>
      <c r="N26" s="228">
        <f t="shared" si="3"/>
        <v>158.46351945444118</v>
      </c>
      <c r="O26" s="228" t="e">
        <f t="shared" si="3"/>
        <v>#REF!</v>
      </c>
      <c r="P26" s="228" t="e">
        <f>(G26-F26)/F26%</f>
        <v>#REF!</v>
      </c>
      <c r="Q26" s="224" t="s">
        <v>222</v>
      </c>
      <c r="R26" s="223" t="s">
        <v>247</v>
      </c>
      <c r="S26" s="192" t="s">
        <v>248</v>
      </c>
      <c r="T26" s="192" t="s">
        <v>249</v>
      </c>
      <c r="U26" s="192" t="s">
        <v>250</v>
      </c>
      <c r="V26" s="192" t="s">
        <v>251</v>
      </c>
    </row>
    <row r="27" spans="1:22" ht="19.5" customHeight="1">
      <c r="A27" s="232">
        <v>5.6</v>
      </c>
      <c r="B27" s="223" t="s">
        <v>252</v>
      </c>
      <c r="C27" s="227" t="e">
        <f>#REF!</f>
        <v>#REF!</v>
      </c>
      <c r="D27" s="227">
        <v>0</v>
      </c>
      <c r="E27" s="227">
        <v>0</v>
      </c>
      <c r="F27" s="227" t="e">
        <f>#REF!</f>
        <v>#REF!</v>
      </c>
      <c r="G27" s="227" t="e">
        <f>#REF!</f>
        <v>#REF!</v>
      </c>
      <c r="H27" s="227">
        <f>[1]Annexure_Final!Z1766</f>
        <v>0</v>
      </c>
      <c r="I27" s="227">
        <f>[1]Annexure_Final!AA1766</f>
        <v>0</v>
      </c>
      <c r="J27" s="227">
        <f>[1]Annexure_Final!AB1766</f>
        <v>0</v>
      </c>
      <c r="K27" s="227">
        <f>[1]Annexure_Final!AC1766</f>
        <v>0</v>
      </c>
      <c r="L27" s="227">
        <f>[1]Annexure_Final!AD1766</f>
        <v>0</v>
      </c>
      <c r="M27" s="223"/>
      <c r="N27" s="223"/>
      <c r="O27" s="223"/>
      <c r="P27" s="223"/>
      <c r="Q27" s="224"/>
      <c r="R27" s="223"/>
      <c r="S27" s="223"/>
      <c r="T27" s="223"/>
      <c r="U27" s="223"/>
      <c r="V27" s="223"/>
    </row>
    <row r="28" spans="1:22" ht="19.5" customHeight="1">
      <c r="A28" s="232">
        <v>5.7</v>
      </c>
      <c r="B28" s="223" t="s">
        <v>253</v>
      </c>
      <c r="C28" s="227" t="e">
        <f>#REF!</f>
        <v>#REF!</v>
      </c>
      <c r="D28" s="227">
        <v>17671</v>
      </c>
      <c r="E28" s="227">
        <v>18000</v>
      </c>
      <c r="F28" s="227" t="e">
        <f>#REF!</f>
        <v>#REF!</v>
      </c>
      <c r="G28" s="227" t="e">
        <f>#REF!</f>
        <v>#REF!</v>
      </c>
      <c r="H28" s="227" t="e">
        <f>[1]Annexure_Final!Z1762-#REF!</f>
        <v>#REF!</v>
      </c>
      <c r="I28" s="227" t="e">
        <f>[1]Annexure_Final!AA1762-#REF!</f>
        <v>#REF!</v>
      </c>
      <c r="J28" s="227" t="e">
        <f>[1]Annexure_Final!AB1762-#REF!</f>
        <v>#REF!</v>
      </c>
      <c r="K28" s="227" t="e">
        <f>[1]Annexure_Final!AC1762-#REF!</f>
        <v>#REF!</v>
      </c>
      <c r="L28" s="227" t="e">
        <f>[1]Annexure_Final!AD1762-#REF!</f>
        <v>#REF!</v>
      </c>
      <c r="M28" s="228" t="e">
        <f t="shared" ref="M28:O28" si="4">(D28-C28)/C28%</f>
        <v>#REF!</v>
      </c>
      <c r="N28" s="228">
        <f t="shared" si="4"/>
        <v>1.8618074811838605</v>
      </c>
      <c r="O28" s="228" t="e">
        <f t="shared" si="4"/>
        <v>#REF!</v>
      </c>
      <c r="P28" s="228" t="e">
        <f>(G28-F28)/F28%</f>
        <v>#REF!</v>
      </c>
      <c r="Q28" s="224" t="s">
        <v>218</v>
      </c>
      <c r="R28" s="223" t="s">
        <v>254</v>
      </c>
      <c r="S28" s="192" t="s">
        <v>255</v>
      </c>
      <c r="T28" s="223"/>
      <c r="U28" s="192" t="s">
        <v>255</v>
      </c>
      <c r="V28" s="223"/>
    </row>
    <row r="29" spans="1:22" ht="19.5" customHeight="1">
      <c r="A29" s="232" t="s">
        <v>193</v>
      </c>
      <c r="B29" s="223" t="s">
        <v>193</v>
      </c>
      <c r="C29" s="227" t="e">
        <f>#REF!</f>
        <v>#REF!</v>
      </c>
      <c r="D29" s="227">
        <v>0</v>
      </c>
      <c r="E29" s="227">
        <v>0</v>
      </c>
      <c r="F29" s="227" t="e">
        <f>#REF!</f>
        <v>#REF!</v>
      </c>
      <c r="G29" s="227" t="e">
        <f>#REF!</f>
        <v>#REF!</v>
      </c>
      <c r="H29" s="227"/>
      <c r="I29" s="227"/>
      <c r="J29" s="227"/>
      <c r="K29" s="227"/>
      <c r="L29" s="227"/>
      <c r="M29" s="223"/>
      <c r="N29" s="223"/>
      <c r="O29" s="223"/>
      <c r="P29" s="223"/>
      <c r="Q29" s="224"/>
      <c r="R29" s="223"/>
      <c r="S29" s="223"/>
      <c r="T29" s="223"/>
      <c r="U29" s="223"/>
      <c r="V29" s="223"/>
    </row>
    <row r="30" spans="1:22" ht="19.5" customHeight="1">
      <c r="A30" s="232"/>
      <c r="B30" s="226" t="s">
        <v>256</v>
      </c>
      <c r="C30" s="230" t="e">
        <f>SUM(C22:C29)</f>
        <v>#REF!</v>
      </c>
      <c r="D30" s="230">
        <f t="shared" ref="D30:L30" si="5">SUM(D22:D29)</f>
        <v>36225579</v>
      </c>
      <c r="E30" s="230">
        <f t="shared" si="5"/>
        <v>41067985</v>
      </c>
      <c r="F30" s="230" t="e">
        <f t="shared" si="5"/>
        <v>#REF!</v>
      </c>
      <c r="G30" s="230" t="e">
        <f t="shared" si="5"/>
        <v>#REF!</v>
      </c>
      <c r="H30" s="231" t="e">
        <f t="shared" si="5"/>
        <v>#REF!</v>
      </c>
      <c r="I30" s="231" t="e">
        <f t="shared" si="5"/>
        <v>#REF!</v>
      </c>
      <c r="J30" s="231" t="e">
        <f t="shared" si="5"/>
        <v>#REF!</v>
      </c>
      <c r="K30" s="231" t="e">
        <f t="shared" si="5"/>
        <v>#REF!</v>
      </c>
      <c r="L30" s="231" t="e">
        <f t="shared" si="5"/>
        <v>#REF!</v>
      </c>
      <c r="M30" s="223"/>
      <c r="N30" s="223"/>
      <c r="O30" s="223"/>
      <c r="P30" s="223"/>
      <c r="Q30" s="224"/>
      <c r="R30" s="223"/>
      <c r="S30" s="223"/>
      <c r="T30" s="223"/>
      <c r="U30" s="223"/>
      <c r="V30" s="223"/>
    </row>
    <row r="31" spans="1:22" ht="19.5" customHeight="1">
      <c r="A31" s="221">
        <v>6</v>
      </c>
      <c r="B31" s="226" t="s">
        <v>257</v>
      </c>
      <c r="C31" s="227" t="e">
        <f>#REF!</f>
        <v>#REF!</v>
      </c>
      <c r="D31" s="227">
        <v>0</v>
      </c>
      <c r="E31" s="227">
        <v>0</v>
      </c>
      <c r="F31" s="227" t="e">
        <f>#REF!</f>
        <v>#REF!</v>
      </c>
      <c r="G31" s="227" t="e">
        <f>#REF!</f>
        <v>#REF!</v>
      </c>
      <c r="H31" s="223"/>
      <c r="I31" s="223"/>
      <c r="J31" s="223"/>
      <c r="K31" s="223"/>
      <c r="L31" s="223"/>
      <c r="M31" s="223"/>
      <c r="N31" s="223"/>
      <c r="O31" s="223"/>
      <c r="P31" s="223"/>
      <c r="Q31" s="224"/>
      <c r="R31" s="223"/>
      <c r="S31" s="223"/>
      <c r="T31" s="223"/>
      <c r="U31" s="223"/>
      <c r="V31" s="223"/>
    </row>
    <row r="32" spans="1:22" ht="19.5" customHeight="1">
      <c r="A32" s="232" t="s">
        <v>258</v>
      </c>
      <c r="B32" s="223" t="s">
        <v>259</v>
      </c>
      <c r="C32" s="227" t="e">
        <f>#REF!</f>
        <v>#REF!</v>
      </c>
      <c r="D32" s="227">
        <v>365740199</v>
      </c>
      <c r="E32" s="227">
        <v>377436182</v>
      </c>
      <c r="F32" s="227" t="e">
        <f>#REF!</f>
        <v>#REF!</v>
      </c>
      <c r="G32" s="227" t="e">
        <f>#REF!</f>
        <v>#REF!</v>
      </c>
      <c r="H32" s="229"/>
      <c r="I32" s="229"/>
      <c r="J32" s="229"/>
      <c r="K32" s="229"/>
      <c r="L32" s="229"/>
      <c r="M32" s="228" t="e">
        <f t="shared" ref="M32:O35" si="6">(D32-C32)/C32%</f>
        <v>#REF!</v>
      </c>
      <c r="N32" s="228">
        <f t="shared" si="6"/>
        <v>3.1978937595536223</v>
      </c>
      <c r="O32" s="228" t="e">
        <f t="shared" si="6"/>
        <v>#REF!</v>
      </c>
      <c r="P32" s="228" t="e">
        <f>(G32-F32)/F32%</f>
        <v>#REF!</v>
      </c>
      <c r="Q32" s="224" t="s">
        <v>222</v>
      </c>
      <c r="R32" s="192" t="s">
        <v>260</v>
      </c>
      <c r="S32" s="223"/>
      <c r="T32" s="223"/>
      <c r="U32" s="223"/>
      <c r="V32" s="192" t="s">
        <v>261</v>
      </c>
    </row>
    <row r="33" spans="1:22" ht="69.75" customHeight="1">
      <c r="A33" s="232">
        <v>6.2</v>
      </c>
      <c r="B33" s="223" t="s">
        <v>262</v>
      </c>
      <c r="C33" s="227" t="e">
        <f>#REF!</f>
        <v>#REF!</v>
      </c>
      <c r="D33" s="227">
        <v>26057176</v>
      </c>
      <c r="E33" s="227">
        <v>28832793</v>
      </c>
      <c r="F33" s="227" t="e">
        <f>#REF!</f>
        <v>#REF!</v>
      </c>
      <c r="G33" s="227" t="e">
        <f>#REF!</f>
        <v>#REF!</v>
      </c>
      <c r="H33" s="229"/>
      <c r="I33" s="229"/>
      <c r="J33" s="229"/>
      <c r="K33" s="229"/>
      <c r="L33" s="229"/>
      <c r="M33" s="228" t="e">
        <f t="shared" si="6"/>
        <v>#REF!</v>
      </c>
      <c r="N33" s="228">
        <f t="shared" si="6"/>
        <v>10.652025376809828</v>
      </c>
      <c r="O33" s="228" t="e">
        <f t="shared" si="6"/>
        <v>#REF!</v>
      </c>
      <c r="P33" s="228" t="e">
        <f>(G33-F33)/F33%</f>
        <v>#REF!</v>
      </c>
      <c r="Q33" s="224" t="s">
        <v>222</v>
      </c>
      <c r="R33" s="223" t="s">
        <v>263</v>
      </c>
      <c r="S33" s="192" t="s">
        <v>264</v>
      </c>
      <c r="T33" s="192" t="s">
        <v>265</v>
      </c>
      <c r="U33" s="192" t="s">
        <v>266</v>
      </c>
      <c r="V33" s="192" t="s">
        <v>267</v>
      </c>
    </row>
    <row r="34" spans="1:22" ht="29.25" customHeight="1">
      <c r="A34" s="232">
        <v>6.3</v>
      </c>
      <c r="B34" s="223" t="s">
        <v>268</v>
      </c>
      <c r="C34" s="227" t="e">
        <f>#REF!</f>
        <v>#REF!</v>
      </c>
      <c r="D34" s="227">
        <v>9931729</v>
      </c>
      <c r="E34" s="227">
        <v>14946779</v>
      </c>
      <c r="F34" s="227" t="e">
        <f>#REF!</f>
        <v>#REF!</v>
      </c>
      <c r="G34" s="227" t="e">
        <f>#REF!</f>
        <v>#REF!</v>
      </c>
      <c r="H34" s="229"/>
      <c r="I34" s="229"/>
      <c r="J34" s="229"/>
      <c r="K34" s="229"/>
      <c r="L34" s="229"/>
      <c r="M34" s="228" t="e">
        <f t="shared" si="6"/>
        <v>#REF!</v>
      </c>
      <c r="N34" s="228">
        <f t="shared" si="6"/>
        <v>50.495236025872238</v>
      </c>
      <c r="O34" s="228" t="e">
        <f t="shared" si="6"/>
        <v>#REF!</v>
      </c>
      <c r="P34" s="228" t="e">
        <f>(G34-F34)/F34%</f>
        <v>#REF!</v>
      </c>
      <c r="Q34" s="224" t="s">
        <v>218</v>
      </c>
      <c r="R34" s="223">
        <v>900185</v>
      </c>
      <c r="S34" s="192" t="s">
        <v>269</v>
      </c>
      <c r="T34" s="192" t="s">
        <v>270</v>
      </c>
      <c r="U34" s="223"/>
      <c r="V34" s="192" t="s">
        <v>270</v>
      </c>
    </row>
    <row r="35" spans="1:22" ht="18.75" customHeight="1">
      <c r="A35" s="232">
        <v>6.4</v>
      </c>
      <c r="B35" s="223" t="s">
        <v>271</v>
      </c>
      <c r="C35" s="227" t="e">
        <f>#REF!</f>
        <v>#REF!</v>
      </c>
      <c r="D35" s="227">
        <v>0</v>
      </c>
      <c r="E35" s="227">
        <v>618723</v>
      </c>
      <c r="F35" s="227" t="e">
        <f>#REF!</f>
        <v>#REF!</v>
      </c>
      <c r="G35" s="227" t="e">
        <f>#REF!</f>
        <v>#REF!</v>
      </c>
      <c r="H35" s="229"/>
      <c r="I35" s="229"/>
      <c r="J35" s="229"/>
      <c r="K35" s="229"/>
      <c r="L35" s="229"/>
      <c r="M35" s="228"/>
      <c r="N35" s="228"/>
      <c r="O35" s="228" t="e">
        <f t="shared" si="6"/>
        <v>#REF!</v>
      </c>
      <c r="P35" s="228"/>
      <c r="Q35" s="224" t="s">
        <v>222</v>
      </c>
      <c r="R35" s="223">
        <v>900305</v>
      </c>
      <c r="S35" s="223"/>
      <c r="T35" s="223" t="s">
        <v>272</v>
      </c>
      <c r="U35" s="223" t="s">
        <v>272</v>
      </c>
      <c r="V35" s="223"/>
    </row>
    <row r="36" spans="1:22" ht="18.75" customHeight="1">
      <c r="A36" s="232">
        <v>6.5</v>
      </c>
      <c r="B36" s="223" t="s">
        <v>273</v>
      </c>
      <c r="C36" s="227" t="e">
        <f>#REF!</f>
        <v>#REF!</v>
      </c>
      <c r="D36" s="227">
        <v>0</v>
      </c>
      <c r="E36" s="227">
        <v>0</v>
      </c>
      <c r="F36" s="227" t="e">
        <f>#REF!</f>
        <v>#REF!</v>
      </c>
      <c r="G36" s="227" t="e">
        <f>#REF!</f>
        <v>#REF!</v>
      </c>
      <c r="H36" s="227"/>
      <c r="I36" s="227"/>
      <c r="J36" s="227"/>
      <c r="K36" s="227"/>
      <c r="L36" s="227"/>
      <c r="M36" s="223"/>
      <c r="N36" s="223"/>
      <c r="O36" s="223"/>
      <c r="P36" s="223"/>
      <c r="Q36" s="224"/>
      <c r="R36" s="223"/>
      <c r="S36" s="223"/>
      <c r="T36" s="223"/>
      <c r="U36" s="223"/>
      <c r="V36" s="223"/>
    </row>
    <row r="37" spans="1:22" ht="24.95" customHeight="1">
      <c r="A37" s="232">
        <v>6.6</v>
      </c>
      <c r="B37" s="223" t="s">
        <v>274</v>
      </c>
      <c r="C37" s="227" t="e">
        <f>#REF!</f>
        <v>#REF!</v>
      </c>
      <c r="D37" s="227">
        <v>7507850</v>
      </c>
      <c r="E37" s="227">
        <v>12611200</v>
      </c>
      <c r="F37" s="227" t="e">
        <f>#REF!</f>
        <v>#REF!</v>
      </c>
      <c r="G37" s="227" t="e">
        <f>#REF!</f>
        <v>#REF!</v>
      </c>
      <c r="H37" s="229"/>
      <c r="I37" s="229"/>
      <c r="J37" s="229"/>
      <c r="K37" s="229"/>
      <c r="L37" s="229"/>
      <c r="M37" s="228" t="e">
        <f t="shared" ref="M37:O37" si="7">(D37-C37)/C37%</f>
        <v>#REF!</v>
      </c>
      <c r="N37" s="228">
        <f t="shared" si="7"/>
        <v>67.973521047969797</v>
      </c>
      <c r="O37" s="228" t="e">
        <f t="shared" si="7"/>
        <v>#REF!</v>
      </c>
      <c r="P37" s="228" t="e">
        <f>(G37-F37)/F37%</f>
        <v>#REF!</v>
      </c>
      <c r="Q37" s="224" t="s">
        <v>218</v>
      </c>
      <c r="R37" s="223" t="s">
        <v>275</v>
      </c>
      <c r="S37" s="192" t="s">
        <v>276</v>
      </c>
      <c r="T37" s="192" t="s">
        <v>277</v>
      </c>
      <c r="U37" s="223"/>
      <c r="V37" s="192" t="s">
        <v>277</v>
      </c>
    </row>
    <row r="38" spans="1:22" ht="17.25" customHeight="1">
      <c r="A38" s="232"/>
      <c r="B38" s="226" t="s">
        <v>278</v>
      </c>
      <c r="C38" s="230" t="e">
        <f>SUM(C32:C37)</f>
        <v>#REF!</v>
      </c>
      <c r="D38" s="230">
        <f t="shared" ref="D38:G38" si="8">SUM(D32:D37)</f>
        <v>409236954</v>
      </c>
      <c r="E38" s="230">
        <f t="shared" si="8"/>
        <v>434445677</v>
      </c>
      <c r="F38" s="230" t="e">
        <f t="shared" si="8"/>
        <v>#REF!</v>
      </c>
      <c r="G38" s="230" t="e">
        <f t="shared" si="8"/>
        <v>#REF!</v>
      </c>
      <c r="H38" s="230">
        <f t="shared" ref="H38:L38" si="9">SUM(H31:H37)</f>
        <v>0</v>
      </c>
      <c r="I38" s="230">
        <f t="shared" si="9"/>
        <v>0</v>
      </c>
      <c r="J38" s="230">
        <f t="shared" si="9"/>
        <v>0</v>
      </c>
      <c r="K38" s="230">
        <f t="shared" si="9"/>
        <v>0</v>
      </c>
      <c r="L38" s="230">
        <f t="shared" si="9"/>
        <v>0</v>
      </c>
      <c r="M38" s="223"/>
      <c r="N38" s="223"/>
      <c r="O38" s="223"/>
      <c r="P38" s="223"/>
      <c r="Q38" s="224"/>
      <c r="R38" s="223"/>
      <c r="S38" s="223"/>
      <c r="T38" s="223"/>
      <c r="U38" s="223"/>
      <c r="V38" s="223"/>
    </row>
    <row r="39" spans="1:22" s="233" customFormat="1" ht="17.25" customHeight="1">
      <c r="A39" s="232">
        <v>7</v>
      </c>
      <c r="B39" s="223" t="s">
        <v>279</v>
      </c>
      <c r="C39" s="227" t="e">
        <f>#REF!</f>
        <v>#REF!</v>
      </c>
      <c r="D39" s="227">
        <v>5912</v>
      </c>
      <c r="E39" s="227">
        <v>7429</v>
      </c>
      <c r="F39" s="227" t="e">
        <f>#REF!</f>
        <v>#REF!</v>
      </c>
      <c r="G39" s="227" t="e">
        <f>#REF!</f>
        <v>#REF!</v>
      </c>
      <c r="H39" s="227"/>
      <c r="I39" s="227"/>
      <c r="J39" s="227"/>
      <c r="K39" s="227"/>
      <c r="L39" s="227"/>
      <c r="M39" s="228" t="e">
        <f t="shared" ref="M39:O39" si="10">(D39-C39)/C39%</f>
        <v>#REF!</v>
      </c>
      <c r="N39" s="228">
        <f t="shared" si="10"/>
        <v>25.659675236806496</v>
      </c>
      <c r="O39" s="228" t="e">
        <f t="shared" si="10"/>
        <v>#REF!</v>
      </c>
      <c r="P39" s="228" t="e">
        <f>(G39-F39)/F39%</f>
        <v>#REF!</v>
      </c>
      <c r="Q39" s="224" t="s">
        <v>280</v>
      </c>
      <c r="R39" s="223" t="s">
        <v>281</v>
      </c>
      <c r="S39" s="192" t="s">
        <v>282</v>
      </c>
      <c r="T39" s="223" t="s">
        <v>283</v>
      </c>
      <c r="U39" s="192" t="s">
        <v>283</v>
      </c>
      <c r="V39" s="192" t="s">
        <v>283</v>
      </c>
    </row>
    <row r="40" spans="1:22" ht="17.25" customHeight="1">
      <c r="A40" s="232"/>
      <c r="B40" s="223"/>
      <c r="C40" s="227" t="e">
        <f>#REF!</f>
        <v>#REF!</v>
      </c>
      <c r="D40" s="227">
        <v>0</v>
      </c>
      <c r="E40" s="227">
        <v>0</v>
      </c>
      <c r="F40" s="227" t="e">
        <f>#REF!</f>
        <v>#REF!</v>
      </c>
      <c r="G40" s="227" t="e">
        <f>#REF!</f>
        <v>#REF!</v>
      </c>
      <c r="H40" s="227"/>
      <c r="I40" s="227"/>
      <c r="J40" s="227"/>
      <c r="K40" s="227"/>
      <c r="L40" s="227"/>
      <c r="M40" s="223"/>
      <c r="N40" s="223"/>
      <c r="O40" s="223"/>
      <c r="P40" s="223"/>
      <c r="Q40" s="224"/>
      <c r="R40" s="223"/>
      <c r="S40" s="223"/>
      <c r="T40" s="223"/>
      <c r="U40" s="223"/>
      <c r="V40" s="223"/>
    </row>
    <row r="41" spans="1:22" ht="17.25" customHeight="1">
      <c r="A41" s="232"/>
      <c r="B41" s="223"/>
      <c r="C41" s="227" t="e">
        <f>#REF!</f>
        <v>#REF!</v>
      </c>
      <c r="D41" s="227">
        <v>0</v>
      </c>
      <c r="E41" s="227">
        <v>0</v>
      </c>
      <c r="F41" s="227" t="e">
        <f>#REF!</f>
        <v>#REF!</v>
      </c>
      <c r="G41" s="227" t="e">
        <f>#REF!</f>
        <v>#REF!</v>
      </c>
      <c r="H41" s="227"/>
      <c r="I41" s="227"/>
      <c r="J41" s="227"/>
      <c r="K41" s="227"/>
      <c r="L41" s="227"/>
      <c r="M41" s="223"/>
      <c r="N41" s="223"/>
      <c r="O41" s="223"/>
      <c r="P41" s="223"/>
      <c r="Q41" s="224"/>
      <c r="R41" s="223"/>
      <c r="S41" s="223"/>
      <c r="T41" s="223"/>
      <c r="U41" s="223"/>
      <c r="V41" s="223"/>
    </row>
    <row r="42" spans="1:22" ht="17.25" customHeight="1">
      <c r="A42" s="232">
        <v>9.1</v>
      </c>
      <c r="B42" s="192" t="s">
        <v>284</v>
      </c>
      <c r="C42" s="227" t="e">
        <f>#REF!</f>
        <v>#REF!</v>
      </c>
      <c r="D42" s="227">
        <v>220409059</v>
      </c>
      <c r="E42" s="227">
        <v>185652705</v>
      </c>
      <c r="F42" s="227" t="e">
        <f>#REF!</f>
        <v>#REF!</v>
      </c>
      <c r="G42" s="227" t="e">
        <f>#REF!</f>
        <v>#REF!</v>
      </c>
      <c r="H42" s="227"/>
      <c r="I42" s="227"/>
      <c r="J42" s="227"/>
      <c r="K42" s="227"/>
      <c r="L42" s="227"/>
      <c r="M42" s="223"/>
      <c r="N42" s="223"/>
      <c r="O42" s="223"/>
      <c r="P42" s="223"/>
      <c r="Q42" s="224"/>
      <c r="R42" s="223"/>
      <c r="S42" s="223"/>
      <c r="T42" s="223"/>
      <c r="U42" s="223"/>
      <c r="V42" s="223"/>
    </row>
    <row r="43" spans="1:22" ht="17.25" customHeight="1">
      <c r="A43" s="232"/>
      <c r="B43" s="192"/>
      <c r="C43" s="227" t="e">
        <f>#REF!</f>
        <v>#REF!</v>
      </c>
      <c r="D43" s="227">
        <v>0</v>
      </c>
      <c r="E43" s="227">
        <v>0</v>
      </c>
      <c r="F43" s="227" t="e">
        <f>#REF!</f>
        <v>#REF!</v>
      </c>
      <c r="G43" s="227" t="e">
        <f>#REF!</f>
        <v>#REF!</v>
      </c>
      <c r="H43" s="227"/>
      <c r="I43" s="227"/>
      <c r="J43" s="227"/>
      <c r="K43" s="227"/>
      <c r="L43" s="227"/>
      <c r="M43" s="223"/>
      <c r="N43" s="223"/>
      <c r="O43" s="223"/>
      <c r="P43" s="223"/>
      <c r="Q43" s="224"/>
      <c r="R43" s="223"/>
      <c r="S43" s="223"/>
      <c r="T43" s="223"/>
      <c r="U43" s="223"/>
      <c r="V43" s="223"/>
    </row>
    <row r="44" spans="1:22" ht="17.25" customHeight="1">
      <c r="A44" s="232">
        <v>10</v>
      </c>
      <c r="B44" s="226" t="s">
        <v>285</v>
      </c>
      <c r="C44" s="227" t="e">
        <f>#REF!</f>
        <v>#REF!</v>
      </c>
      <c r="D44" s="227">
        <v>30040271</v>
      </c>
      <c r="E44" s="227">
        <v>31308374</v>
      </c>
      <c r="F44" s="227" t="e">
        <f>#REF!</f>
        <v>#REF!</v>
      </c>
      <c r="G44" s="227" t="e">
        <f>#REF!</f>
        <v>#REF!</v>
      </c>
      <c r="H44" s="227"/>
      <c r="I44" s="227"/>
      <c r="J44" s="227"/>
      <c r="K44" s="227"/>
      <c r="L44" s="227"/>
      <c r="M44" s="228" t="e">
        <f t="shared" ref="M44:O44" si="11">(D44-C44)/C44%</f>
        <v>#REF!</v>
      </c>
      <c r="N44" s="228">
        <f t="shared" si="11"/>
        <v>4.2213434093187772</v>
      </c>
      <c r="O44" s="228" t="e">
        <f t="shared" si="11"/>
        <v>#REF!</v>
      </c>
      <c r="P44" s="228" t="e">
        <f>(G44-F44)/F44%</f>
        <v>#REF!</v>
      </c>
      <c r="Q44" s="224" t="s">
        <v>218</v>
      </c>
      <c r="R44" s="223" t="s">
        <v>286</v>
      </c>
      <c r="S44" s="223"/>
      <c r="T44" s="223"/>
      <c r="U44" s="223"/>
      <c r="V44" s="223"/>
    </row>
    <row r="45" spans="1:22" ht="17.25" customHeight="1">
      <c r="A45" s="232">
        <v>11</v>
      </c>
      <c r="B45" s="226" t="s">
        <v>287</v>
      </c>
      <c r="C45" s="230" t="e">
        <f>C44+C42+C39+C38+C30+C19+C18+C16+C11</f>
        <v>#REF!</v>
      </c>
      <c r="D45" s="230">
        <f>D44+D42+D39+D38+D30+D19+D18+D16+D11</f>
        <v>916807140</v>
      </c>
      <c r="E45" s="230">
        <f>E44+E42+E39+E38+E30+E19+E18+E16+E11</f>
        <v>912429762</v>
      </c>
      <c r="F45" s="230" t="e">
        <f>F44+F42+F39+F38+F30+F19+F18+F16+F11</f>
        <v>#REF!</v>
      </c>
      <c r="G45" s="230" t="e">
        <f>G44+G42+G39+G38+G30+G19+G18+G16+G11</f>
        <v>#REF!</v>
      </c>
      <c r="H45" s="230" t="e">
        <f>+H11+H16+H18+H19+H30+H38+H39+H40+H42+H44+H43</f>
        <v>#REF!</v>
      </c>
      <c r="I45" s="230" t="e">
        <f>+I11+I16+I18+I19+I30+I38+I39+I40+I42+I44+I43</f>
        <v>#REF!</v>
      </c>
      <c r="J45" s="230" t="e">
        <f>+J11+J16+J18+J19+J30+J38+J39+J40+J42+J44+J43</f>
        <v>#REF!</v>
      </c>
      <c r="K45" s="230" t="e">
        <f>+K11+K16+K18+K19+K30+K38+K39+K40+K42+K44+K43</f>
        <v>#REF!</v>
      </c>
      <c r="L45" s="230" t="e">
        <f>+L11+L16+L18+L19+L30+L38+L39+L40+L42+L44+L43</f>
        <v>#REF!</v>
      </c>
      <c r="M45" s="223"/>
      <c r="N45" s="223"/>
      <c r="O45" s="223"/>
      <c r="P45" s="223"/>
      <c r="Q45" s="224"/>
      <c r="R45" s="223"/>
      <c r="S45" s="223"/>
      <c r="T45" s="223"/>
      <c r="U45" s="223"/>
      <c r="V45" s="223"/>
    </row>
    <row r="46" spans="1:22" ht="39.75" customHeight="1">
      <c r="A46" s="232">
        <v>12</v>
      </c>
      <c r="B46" s="226" t="s">
        <v>288</v>
      </c>
      <c r="C46" s="227" t="e">
        <f>#REF!</f>
        <v>#REF!</v>
      </c>
      <c r="D46" s="227">
        <v>14563490</v>
      </c>
      <c r="E46" s="227">
        <v>8903743</v>
      </c>
      <c r="F46" s="227" t="e">
        <f>#REF!</f>
        <v>#REF!</v>
      </c>
      <c r="G46" s="227" t="e">
        <f>#REF!</f>
        <v>#REF!</v>
      </c>
      <c r="H46" s="230">
        <f>[1]Annexure_Final!Z1537+[1]Annexure_Final!Z1513</f>
        <v>3924611</v>
      </c>
      <c r="I46" s="230">
        <f>[1]Annexure_Final!AA1537+[1]Annexure_Final!AA1513</f>
        <v>2482346</v>
      </c>
      <c r="J46" s="230">
        <f>[1]Annexure_Final!AB1537+[1]Annexure_Final!AB1513</f>
        <v>3202229</v>
      </c>
      <c r="K46" s="230">
        <f>[1]Annexure_Final!AC1537+[1]Annexure_Final!AC1513</f>
        <v>1586839</v>
      </c>
      <c r="L46" s="230">
        <f>[1]Annexure_Final!AD1537+[1]Annexure_Final!AD1513</f>
        <v>26786964</v>
      </c>
      <c r="M46" s="228" t="e">
        <f t="shared" ref="M46:O46" si="12">(D46-C46)/C46%</f>
        <v>#REF!</v>
      </c>
      <c r="N46" s="228">
        <f t="shared" si="12"/>
        <v>-38.862573462816947</v>
      </c>
      <c r="O46" s="228" t="e">
        <f t="shared" si="12"/>
        <v>#REF!</v>
      </c>
      <c r="P46" s="228" t="e">
        <f>(G46-F46)/F46%</f>
        <v>#REF!</v>
      </c>
      <c r="Q46" s="224" t="s">
        <v>218</v>
      </c>
      <c r="R46" s="192" t="s">
        <v>289</v>
      </c>
      <c r="S46" s="192" t="s">
        <v>290</v>
      </c>
      <c r="T46" s="192" t="s">
        <v>291</v>
      </c>
      <c r="U46" s="192" t="s">
        <v>292</v>
      </c>
      <c r="V46" s="192" t="s">
        <v>293</v>
      </c>
    </row>
    <row r="47" spans="1:22" ht="24.95" customHeight="1">
      <c r="A47" s="232">
        <v>13</v>
      </c>
      <c r="B47" s="226" t="s">
        <v>294</v>
      </c>
      <c r="C47" s="230" t="e">
        <f>C45-C46</f>
        <v>#REF!</v>
      </c>
      <c r="D47" s="230">
        <f t="shared" ref="D47:G47" si="13">D45-D46</f>
        <v>902243650</v>
      </c>
      <c r="E47" s="230">
        <f t="shared" si="13"/>
        <v>903526019</v>
      </c>
      <c r="F47" s="230" t="e">
        <f t="shared" si="13"/>
        <v>#REF!</v>
      </c>
      <c r="G47" s="230" t="e">
        <f t="shared" si="13"/>
        <v>#REF!</v>
      </c>
      <c r="H47" s="226" t="e">
        <f t="shared" ref="H47:L47" si="14">+H45-H46</f>
        <v>#REF!</v>
      </c>
      <c r="I47" s="226" t="e">
        <f t="shared" si="14"/>
        <v>#REF!</v>
      </c>
      <c r="J47" s="226" t="e">
        <f t="shared" si="14"/>
        <v>#REF!</v>
      </c>
      <c r="K47" s="226" t="e">
        <f t="shared" si="14"/>
        <v>#REF!</v>
      </c>
      <c r="L47" s="226" t="e">
        <f t="shared" si="14"/>
        <v>#REF!</v>
      </c>
      <c r="M47" s="223"/>
      <c r="N47" s="223"/>
      <c r="O47" s="223"/>
      <c r="P47" s="223"/>
      <c r="Q47" s="223"/>
      <c r="R47" s="223"/>
      <c r="S47" s="223"/>
      <c r="T47" s="223"/>
      <c r="U47" s="223"/>
      <c r="V47" s="223"/>
    </row>
    <row r="48" spans="1:22" ht="42.75" customHeight="1">
      <c r="A48" s="232">
        <v>14</v>
      </c>
      <c r="B48" s="192" t="s">
        <v>295</v>
      </c>
      <c r="C48" s="227">
        <v>0</v>
      </c>
      <c r="D48" s="227">
        <v>0</v>
      </c>
      <c r="E48" s="227">
        <v>0</v>
      </c>
      <c r="F48" s="227">
        <v>0</v>
      </c>
      <c r="G48" s="227">
        <v>0</v>
      </c>
      <c r="H48" s="223"/>
      <c r="I48" s="223"/>
      <c r="J48" s="223"/>
      <c r="K48" s="223"/>
      <c r="L48" s="223"/>
      <c r="M48" s="223"/>
      <c r="N48" s="223"/>
      <c r="O48" s="223"/>
      <c r="P48" s="223"/>
      <c r="Q48" s="223"/>
      <c r="R48" s="223"/>
      <c r="S48" s="223"/>
      <c r="T48" s="223"/>
      <c r="U48" s="223"/>
      <c r="V48" s="223"/>
    </row>
  </sheetData>
  <mergeCells count="1">
    <mergeCell ref="N8:Q8"/>
  </mergeCells>
  <printOptions horizontalCentered="1"/>
  <pageMargins left="0.45" right="0.31496062992125984" top="0.6692913385826772" bottom="0.55118110236220474" header="0.74803149606299213" footer="0.51181102362204722"/>
  <pageSetup paperSize="9" scale="71"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2:X48"/>
  <sheetViews>
    <sheetView view="pageBreakPreview" zoomScaleNormal="100" zoomScaleSheetLayoutView="100" workbookViewId="0">
      <pane xSplit="2" ySplit="8" topLeftCell="C45" activePane="bottomRight" state="frozen"/>
      <selection activeCell="AB46" sqref="AB46"/>
      <selection pane="topRight" activeCell="AB46" sqref="AB46"/>
      <selection pane="bottomLeft" activeCell="AB46" sqref="AB46"/>
      <selection pane="bottomRight" activeCell="AB46" sqref="AB46"/>
    </sheetView>
  </sheetViews>
  <sheetFormatPr defaultRowHeight="12.75"/>
  <cols>
    <col min="1" max="1" width="6.5" style="175" customWidth="1"/>
    <col min="2" max="2" width="46.1640625" style="177" customWidth="1"/>
    <col min="3" max="3" width="16.33203125" style="183" hidden="1" customWidth="1"/>
    <col min="4" max="4" width="16.33203125" style="177" hidden="1" customWidth="1"/>
    <col min="5" max="6" width="16.33203125" style="177" bestFit="1" customWidth="1"/>
    <col min="7" max="7" width="16.33203125" style="177" hidden="1" customWidth="1"/>
    <col min="8" max="8" width="14.33203125" style="177" hidden="1" customWidth="1"/>
    <col min="9" max="10" width="13.1640625" style="177" hidden="1" customWidth="1"/>
    <col min="11" max="11" width="16.1640625" style="177" hidden="1" customWidth="1"/>
    <col min="12" max="12" width="14.33203125" style="177" hidden="1" customWidth="1"/>
    <col min="13" max="14" width="8.1640625" style="177" hidden="1" customWidth="1"/>
    <col min="15" max="15" width="8.83203125" style="177" customWidth="1"/>
    <col min="16" max="16" width="8.1640625" style="177" hidden="1" customWidth="1"/>
    <col min="17" max="17" width="14" style="177" hidden="1" customWidth="1"/>
    <col min="18" max="18" width="20" style="177" hidden="1" customWidth="1"/>
    <col min="19" max="19" width="47.33203125" style="177" hidden="1" customWidth="1"/>
    <col min="20" max="20" width="57.6640625" style="177" hidden="1" customWidth="1"/>
    <col min="21" max="21" width="54.5" style="177" customWidth="1"/>
    <col min="22" max="22" width="47.33203125" style="177" hidden="1" customWidth="1"/>
    <col min="23" max="47" width="2.33203125" style="177" bestFit="1" customWidth="1"/>
    <col min="48" max="16384" width="9.33203125" style="177"/>
  </cols>
  <sheetData>
    <row r="2" spans="1:24" ht="18.75" customHeight="1">
      <c r="B2" s="176" t="s">
        <v>181</v>
      </c>
      <c r="C2" s="176"/>
      <c r="D2" s="176"/>
      <c r="E2" s="176"/>
      <c r="F2" s="176"/>
      <c r="G2" s="176"/>
      <c r="H2" s="176"/>
      <c r="I2" s="176"/>
      <c r="J2" s="176"/>
      <c r="K2" s="176"/>
      <c r="L2" s="176"/>
      <c r="M2" s="176"/>
      <c r="N2" s="176"/>
      <c r="O2" s="176"/>
      <c r="P2" s="176"/>
      <c r="Q2" s="176"/>
      <c r="R2" s="176"/>
      <c r="S2" s="176"/>
      <c r="T2" s="176"/>
      <c r="U2" s="176"/>
    </row>
    <row r="3" spans="1:24" ht="17.25" customHeight="1">
      <c r="B3" s="178" t="s">
        <v>182</v>
      </c>
      <c r="C3" s="178"/>
      <c r="D3" s="178"/>
      <c r="E3" s="178"/>
      <c r="F3" s="178"/>
      <c r="G3" s="178"/>
      <c r="H3" s="178"/>
      <c r="I3" s="178"/>
      <c r="J3" s="178"/>
      <c r="K3" s="178"/>
      <c r="L3" s="178"/>
      <c r="M3" s="178"/>
      <c r="N3" s="178"/>
      <c r="O3" s="178"/>
      <c r="P3" s="178"/>
      <c r="Q3" s="178"/>
      <c r="R3" s="178"/>
      <c r="S3" s="178"/>
      <c r="T3" s="178"/>
      <c r="U3" s="178"/>
    </row>
    <row r="4" spans="1:24" ht="4.5" customHeight="1">
      <c r="B4" s="179"/>
      <c r="C4" s="180"/>
      <c r="D4" s="181"/>
      <c r="E4" s="181"/>
      <c r="F4" s="181"/>
    </row>
    <row r="5" spans="1:24" ht="20.25" customHeight="1">
      <c r="B5" s="178" t="s">
        <v>183</v>
      </c>
      <c r="C5" s="178"/>
      <c r="D5" s="178"/>
      <c r="E5" s="178"/>
      <c r="F5" s="178"/>
      <c r="G5" s="178"/>
      <c r="H5" s="178"/>
      <c r="I5" s="178"/>
      <c r="J5" s="178"/>
      <c r="K5" s="178"/>
      <c r="L5" s="178"/>
      <c r="M5" s="178"/>
      <c r="N5" s="178"/>
      <c r="O5" s="178"/>
      <c r="P5" s="178"/>
      <c r="Q5" s="178"/>
      <c r="R5" s="178"/>
      <c r="S5" s="178"/>
      <c r="T5" s="178"/>
      <c r="U5" s="178"/>
    </row>
    <row r="6" spans="1:24" ht="4.5" customHeight="1">
      <c r="B6" s="179"/>
      <c r="C6" s="234"/>
      <c r="D6" s="235"/>
      <c r="E6" s="235"/>
      <c r="F6" s="235"/>
    </row>
    <row r="7" spans="1:24" ht="6.75" customHeight="1"/>
    <row r="8" spans="1:24" ht="24" customHeight="1">
      <c r="A8" s="184" t="s">
        <v>184</v>
      </c>
      <c r="B8" s="184" t="s">
        <v>185</v>
      </c>
      <c r="C8" s="185" t="s">
        <v>75</v>
      </c>
      <c r="D8" s="186" t="s">
        <v>62</v>
      </c>
      <c r="E8" s="186" t="s">
        <v>76</v>
      </c>
      <c r="F8" s="186" t="s">
        <v>63</v>
      </c>
      <c r="G8" s="186" t="s">
        <v>64</v>
      </c>
      <c r="H8" s="187" t="s">
        <v>186</v>
      </c>
      <c r="I8" s="187" t="s">
        <v>187</v>
      </c>
      <c r="J8" s="186" t="s">
        <v>188</v>
      </c>
      <c r="K8" s="186" t="s">
        <v>189</v>
      </c>
      <c r="L8" s="186" t="s">
        <v>190</v>
      </c>
      <c r="M8" s="236" t="s">
        <v>297</v>
      </c>
      <c r="N8" s="236" t="s">
        <v>298</v>
      </c>
      <c r="O8" s="236" t="s">
        <v>191</v>
      </c>
      <c r="P8" s="236"/>
      <c r="Q8" s="236"/>
      <c r="R8" s="236"/>
      <c r="S8" s="237"/>
      <c r="T8" s="237"/>
      <c r="U8" s="184" t="s">
        <v>192</v>
      </c>
      <c r="V8" s="238"/>
      <c r="W8" s="238"/>
      <c r="X8" s="239"/>
    </row>
    <row r="9" spans="1:24">
      <c r="A9" s="190" t="s">
        <v>193</v>
      </c>
      <c r="B9" s="190">
        <v>1</v>
      </c>
      <c r="C9" s="191"/>
      <c r="D9" s="190"/>
      <c r="E9" s="190"/>
      <c r="F9" s="190"/>
      <c r="G9" s="192"/>
      <c r="H9" s="192"/>
      <c r="I9" s="192"/>
      <c r="J9" s="192"/>
      <c r="K9" s="192"/>
      <c r="L9" s="192"/>
      <c r="M9" s="192"/>
      <c r="N9" s="192"/>
      <c r="O9" s="192"/>
      <c r="P9" s="192"/>
      <c r="Q9" s="192"/>
      <c r="R9" s="192"/>
      <c r="S9" s="192"/>
      <c r="T9" s="192"/>
      <c r="U9" s="192"/>
      <c r="V9" s="240"/>
    </row>
    <row r="10" spans="1:24" ht="15" customHeight="1">
      <c r="A10" s="190" t="s">
        <v>194</v>
      </c>
      <c r="B10" s="193" t="s">
        <v>195</v>
      </c>
      <c r="C10" s="194"/>
      <c r="D10" s="192"/>
      <c r="E10" s="192"/>
      <c r="F10" s="192"/>
      <c r="G10" s="192"/>
      <c r="H10" s="192"/>
      <c r="I10" s="192"/>
      <c r="J10" s="192"/>
      <c r="K10" s="192"/>
      <c r="L10" s="192"/>
      <c r="M10" s="192"/>
      <c r="N10" s="195"/>
      <c r="O10" s="195"/>
      <c r="P10" s="195"/>
      <c r="Q10" s="192"/>
      <c r="R10" s="192"/>
      <c r="S10" s="192"/>
      <c r="T10" s="192"/>
      <c r="U10" s="192"/>
      <c r="V10" s="240"/>
    </row>
    <row r="11" spans="1:24" ht="15" customHeight="1">
      <c r="A11" s="190">
        <v>1</v>
      </c>
      <c r="B11" s="193" t="s">
        <v>196</v>
      </c>
      <c r="C11" s="194" t="e">
        <f>#REF!</f>
        <v>#REF!</v>
      </c>
      <c r="D11" s="194" t="e">
        <f>#REF!</f>
        <v>#REF!</v>
      </c>
      <c r="E11" s="194">
        <v>26528314</v>
      </c>
      <c r="F11" s="194">
        <v>26341553</v>
      </c>
      <c r="G11" s="194" t="e">
        <f>#REF!</f>
        <v>#REF!</v>
      </c>
      <c r="H11" s="194">
        <f>[1]Annexure_Final!Z1578</f>
        <v>0</v>
      </c>
      <c r="I11" s="194">
        <f>[1]Annexure_Final!AA1578</f>
        <v>0</v>
      </c>
      <c r="J11" s="194">
        <f>[1]Annexure_Final!AB1578</f>
        <v>0</v>
      </c>
      <c r="K11" s="194">
        <f>[1]Annexure_Final!AC1578</f>
        <v>0</v>
      </c>
      <c r="L11" s="194">
        <f>[1]Annexure_Final!AD1578</f>
        <v>0</v>
      </c>
      <c r="M11" s="195" t="e">
        <f>(D11-C11)/C11%</f>
        <v>#REF!</v>
      </c>
      <c r="N11" s="195" t="e">
        <f>(E11-D11)/D11%</f>
        <v>#REF!</v>
      </c>
      <c r="O11" s="195">
        <f>(F11-E11)/E11%</f>
        <v>-0.70400629304975804</v>
      </c>
      <c r="P11" s="195" t="e">
        <f>(G11-F11)/F11%</f>
        <v>#REF!</v>
      </c>
      <c r="Q11" s="192" t="s">
        <v>197</v>
      </c>
      <c r="R11" s="192" t="s">
        <v>198</v>
      </c>
      <c r="S11" s="192" t="s">
        <v>199</v>
      </c>
      <c r="T11" s="192" t="s">
        <v>200</v>
      </c>
      <c r="U11" s="192"/>
      <c r="V11" s="240" t="s">
        <v>201</v>
      </c>
    </row>
    <row r="12" spans="1:24" ht="15" customHeight="1">
      <c r="A12" s="190"/>
      <c r="B12" s="193"/>
      <c r="C12" s="194" t="e">
        <f>#REF!</f>
        <v>#REF!</v>
      </c>
      <c r="D12" s="194" t="e">
        <f>#REF!</f>
        <v>#REF!</v>
      </c>
      <c r="E12" s="194">
        <v>0</v>
      </c>
      <c r="F12" s="194">
        <v>0</v>
      </c>
      <c r="G12" s="194" t="e">
        <f>#REF!</f>
        <v>#REF!</v>
      </c>
      <c r="H12" s="192"/>
      <c r="I12" s="192"/>
      <c r="J12" s="192"/>
      <c r="K12" s="192"/>
      <c r="L12" s="192"/>
      <c r="M12" s="192"/>
      <c r="N12" s="192"/>
      <c r="O12" s="192"/>
      <c r="P12" s="192"/>
      <c r="Q12" s="192"/>
      <c r="R12" s="192"/>
      <c r="S12" s="192"/>
      <c r="T12" s="192"/>
      <c r="U12" s="192"/>
      <c r="V12" s="240"/>
    </row>
    <row r="13" spans="1:24" ht="15" customHeight="1">
      <c r="A13" s="190">
        <v>2</v>
      </c>
      <c r="B13" s="193" t="s">
        <v>202</v>
      </c>
      <c r="C13" s="194" t="e">
        <f>#REF!</f>
        <v>#REF!</v>
      </c>
      <c r="D13" s="194" t="e">
        <f>#REF!</f>
        <v>#REF!</v>
      </c>
      <c r="E13" s="194">
        <v>0</v>
      </c>
      <c r="F13" s="194">
        <v>0</v>
      </c>
      <c r="G13" s="194" t="e">
        <f>#REF!</f>
        <v>#REF!</v>
      </c>
      <c r="H13" s="192"/>
      <c r="I13" s="192"/>
      <c r="J13" s="192"/>
      <c r="K13" s="192"/>
      <c r="L13" s="192"/>
      <c r="M13" s="192"/>
      <c r="N13" s="192"/>
      <c r="O13" s="192"/>
      <c r="P13" s="192"/>
      <c r="Q13" s="192"/>
      <c r="R13" s="192"/>
      <c r="S13" s="192"/>
      <c r="T13" s="192"/>
      <c r="U13" s="192"/>
      <c r="V13" s="240"/>
    </row>
    <row r="14" spans="1:24" ht="63.75">
      <c r="A14" s="190">
        <v>2.1</v>
      </c>
      <c r="B14" s="193" t="s">
        <v>203</v>
      </c>
      <c r="C14" s="194" t="e">
        <f>#REF!</f>
        <v>#REF!</v>
      </c>
      <c r="D14" s="194" t="e">
        <f>#REF!</f>
        <v>#REF!</v>
      </c>
      <c r="E14" s="194">
        <v>8508867</v>
      </c>
      <c r="F14" s="194">
        <v>21109101</v>
      </c>
      <c r="G14" s="194" t="e">
        <f>#REF!</f>
        <v>#REF!</v>
      </c>
      <c r="H14" s="194">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I14" s="194">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J14" s="194">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K14" s="194">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L14" s="194">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M14" s="195" t="e">
        <f t="shared" ref="M14:P15" si="0">(D14-C14)/C14%</f>
        <v>#REF!</v>
      </c>
      <c r="N14" s="195" t="e">
        <f t="shared" si="0"/>
        <v>#REF!</v>
      </c>
      <c r="O14" s="195">
        <f t="shared" si="0"/>
        <v>148.08356976316588</v>
      </c>
      <c r="P14" s="195" t="e">
        <f t="shared" si="0"/>
        <v>#REF!</v>
      </c>
      <c r="Q14" s="192" t="s">
        <v>204</v>
      </c>
      <c r="R14" s="192" t="s">
        <v>205</v>
      </c>
      <c r="S14" s="192" t="s">
        <v>206</v>
      </c>
      <c r="T14" s="192" t="s">
        <v>207</v>
      </c>
      <c r="U14" s="192" t="s">
        <v>208</v>
      </c>
      <c r="V14" s="240" t="s">
        <v>209</v>
      </c>
    </row>
    <row r="15" spans="1:24" ht="102">
      <c r="A15" s="190">
        <v>2.2000000000000002</v>
      </c>
      <c r="B15" s="193" t="s">
        <v>210</v>
      </c>
      <c r="C15" s="194" t="e">
        <f>#REF!</f>
        <v>#REF!</v>
      </c>
      <c r="D15" s="194" t="e">
        <f>#REF!</f>
        <v>#REF!</v>
      </c>
      <c r="E15" s="194">
        <v>51609611</v>
      </c>
      <c r="F15" s="194">
        <v>74950259</v>
      </c>
      <c r="G15" s="194" t="e">
        <f>#REF!</f>
        <v>#REF!</v>
      </c>
      <c r="H15" s="196" t="e">
        <f>#REF!-H14</f>
        <v>#REF!</v>
      </c>
      <c r="I15" s="196" t="e">
        <f>#REF!-I14</f>
        <v>#REF!</v>
      </c>
      <c r="J15" s="196" t="e">
        <f>#REF!-J14</f>
        <v>#REF!</v>
      </c>
      <c r="K15" s="196" t="e">
        <f>#REF!-K14</f>
        <v>#REF!</v>
      </c>
      <c r="L15" s="196" t="e">
        <f>#REF!-L14</f>
        <v>#REF!</v>
      </c>
      <c r="M15" s="195" t="e">
        <f t="shared" si="0"/>
        <v>#REF!</v>
      </c>
      <c r="N15" s="195" t="e">
        <f t="shared" si="0"/>
        <v>#REF!</v>
      </c>
      <c r="O15" s="195">
        <f t="shared" si="0"/>
        <v>45.225390286317023</v>
      </c>
      <c r="P15" s="195" t="e">
        <f t="shared" si="0"/>
        <v>#REF!</v>
      </c>
      <c r="Q15" s="192" t="s">
        <v>197</v>
      </c>
      <c r="R15" s="192" t="s">
        <v>211</v>
      </c>
      <c r="S15" s="192" t="s">
        <v>212</v>
      </c>
      <c r="T15" s="192" t="s">
        <v>213</v>
      </c>
      <c r="U15" s="192" t="s">
        <v>214</v>
      </c>
      <c r="V15" s="240" t="s">
        <v>215</v>
      </c>
    </row>
    <row r="16" spans="1:24" ht="15" customHeight="1">
      <c r="A16" s="190"/>
      <c r="B16" s="193" t="s">
        <v>216</v>
      </c>
      <c r="C16" s="197" t="e">
        <f>C14+C15</f>
        <v>#REF!</v>
      </c>
      <c r="D16" s="197" t="e">
        <f t="shared" ref="D16:L16" si="1">D14+D15</f>
        <v>#REF!</v>
      </c>
      <c r="E16" s="197">
        <f t="shared" si="1"/>
        <v>60118478</v>
      </c>
      <c r="F16" s="197">
        <f t="shared" si="1"/>
        <v>96059360</v>
      </c>
      <c r="G16" s="197" t="e">
        <f t="shared" si="1"/>
        <v>#REF!</v>
      </c>
      <c r="H16" s="198" t="e">
        <f t="shared" si="1"/>
        <v>#REF!</v>
      </c>
      <c r="I16" s="198" t="e">
        <f t="shared" si="1"/>
        <v>#REF!</v>
      </c>
      <c r="J16" s="198" t="e">
        <f t="shared" si="1"/>
        <v>#REF!</v>
      </c>
      <c r="K16" s="198" t="e">
        <f t="shared" si="1"/>
        <v>#REF!</v>
      </c>
      <c r="L16" s="198" t="e">
        <f t="shared" si="1"/>
        <v>#REF!</v>
      </c>
      <c r="M16" s="192"/>
      <c r="N16" s="192"/>
      <c r="O16" s="192"/>
      <c r="P16" s="192"/>
      <c r="Q16" s="192"/>
      <c r="R16" s="192"/>
      <c r="S16" s="192"/>
      <c r="T16" s="192"/>
      <c r="U16" s="192"/>
      <c r="V16" s="240"/>
    </row>
    <row r="17" spans="1:22" ht="15" customHeight="1">
      <c r="A17" s="190"/>
      <c r="B17" s="193"/>
      <c r="C17" s="194" t="e">
        <f>#REF!</f>
        <v>#REF!</v>
      </c>
      <c r="D17" s="194" t="e">
        <f>#REF!</f>
        <v>#REF!</v>
      </c>
      <c r="E17" s="194">
        <v>0</v>
      </c>
      <c r="F17" s="194">
        <v>0</v>
      </c>
      <c r="G17" s="194" t="e">
        <f>#REF!</f>
        <v>#REF!</v>
      </c>
      <c r="H17" s="192"/>
      <c r="I17" s="192"/>
      <c r="J17" s="192"/>
      <c r="K17" s="192"/>
      <c r="L17" s="192"/>
      <c r="M17" s="192"/>
      <c r="N17" s="192"/>
      <c r="O17" s="192"/>
      <c r="P17" s="192"/>
      <c r="Q17" s="192"/>
      <c r="R17" s="192"/>
      <c r="S17" s="192"/>
      <c r="T17" s="192"/>
      <c r="U17" s="192"/>
      <c r="V17" s="240"/>
    </row>
    <row r="18" spans="1:22" ht="15" customHeight="1">
      <c r="A18" s="190">
        <v>3</v>
      </c>
      <c r="B18" s="193" t="s">
        <v>217</v>
      </c>
      <c r="C18" s="194" t="e">
        <f>#REF!</f>
        <v>#REF!</v>
      </c>
      <c r="D18" s="194" t="e">
        <f>#REF!</f>
        <v>#REF!</v>
      </c>
      <c r="E18" s="194">
        <v>65287670</v>
      </c>
      <c r="F18" s="194">
        <v>90025905</v>
      </c>
      <c r="G18" s="194" t="e">
        <f>#REF!</f>
        <v>#REF!</v>
      </c>
      <c r="H18" s="196" t="e">
        <f>#REF!-#REF!</f>
        <v>#REF!</v>
      </c>
      <c r="I18" s="196" t="e">
        <f>#REF!-#REF!</f>
        <v>#REF!</v>
      </c>
      <c r="J18" s="196" t="e">
        <f>#REF!-#REF!</f>
        <v>#REF!</v>
      </c>
      <c r="K18" s="196" t="e">
        <f>#REF!-#REF!</f>
        <v>#REF!</v>
      </c>
      <c r="L18" s="196" t="e">
        <f>#REF!-#REF!</f>
        <v>#REF!</v>
      </c>
      <c r="M18" s="195" t="e">
        <f t="shared" ref="M18:O19" si="2">(D18-C18)/C18%</f>
        <v>#REF!</v>
      </c>
      <c r="N18" s="195" t="e">
        <f t="shared" si="2"/>
        <v>#REF!</v>
      </c>
      <c r="O18" s="195">
        <f t="shared" si="2"/>
        <v>37.891128600545862</v>
      </c>
      <c r="P18" s="195" t="e">
        <f>(G18-F18)/F18%</f>
        <v>#REF!</v>
      </c>
      <c r="Q18" s="192" t="s">
        <v>218</v>
      </c>
      <c r="R18" s="192" t="s">
        <v>219</v>
      </c>
      <c r="S18" s="192" t="s">
        <v>220</v>
      </c>
      <c r="T18" s="192" t="s">
        <v>220</v>
      </c>
      <c r="U18" s="192" t="s">
        <v>220</v>
      </c>
      <c r="V18" s="240"/>
    </row>
    <row r="19" spans="1:22" ht="15" customHeight="1">
      <c r="A19" s="190">
        <v>4</v>
      </c>
      <c r="B19" s="193" t="s">
        <v>221</v>
      </c>
      <c r="C19" s="194" t="e">
        <f>#REF!</f>
        <v>#REF!</v>
      </c>
      <c r="D19" s="194" t="e">
        <f>#REF!</f>
        <v>#REF!</v>
      </c>
      <c r="E19" s="194">
        <v>68013130</v>
      </c>
      <c r="F19" s="194">
        <v>71739642</v>
      </c>
      <c r="G19" s="194" t="e">
        <f>#REF!</f>
        <v>#REF!</v>
      </c>
      <c r="H19" s="194" t="e">
        <f>[1]Annexure_Final!Z1700-#REF!</f>
        <v>#REF!</v>
      </c>
      <c r="I19" s="194" t="e">
        <f>[1]Annexure_Final!AA1700-#REF!</f>
        <v>#REF!</v>
      </c>
      <c r="J19" s="194" t="e">
        <f>[1]Annexure_Final!AB1700-#REF!</f>
        <v>#REF!</v>
      </c>
      <c r="K19" s="194" t="e">
        <f>[1]Annexure_Final!AC1700-#REF!</f>
        <v>#REF!</v>
      </c>
      <c r="L19" s="194" t="e">
        <f>[1]Annexure_Final!AD1700-#REF!</f>
        <v>#REF!</v>
      </c>
      <c r="M19" s="195" t="e">
        <f t="shared" si="2"/>
        <v>#REF!</v>
      </c>
      <c r="N19" s="195" t="e">
        <f t="shared" si="2"/>
        <v>#REF!</v>
      </c>
      <c r="O19" s="195">
        <f t="shared" si="2"/>
        <v>5.4791067548280745</v>
      </c>
      <c r="P19" s="195" t="e">
        <f>(G19-F19)/F19%</f>
        <v>#REF!</v>
      </c>
      <c r="Q19" s="192" t="s">
        <v>222</v>
      </c>
      <c r="R19" s="192" t="s">
        <v>223</v>
      </c>
      <c r="S19" s="192" t="s">
        <v>224</v>
      </c>
      <c r="T19" s="192" t="s">
        <v>224</v>
      </c>
      <c r="U19" s="192"/>
      <c r="V19" s="240" t="s">
        <v>225</v>
      </c>
    </row>
    <row r="20" spans="1:22" ht="15" customHeight="1">
      <c r="A20" s="190"/>
      <c r="B20" s="193"/>
      <c r="C20" s="194" t="e">
        <f>#REF!</f>
        <v>#REF!</v>
      </c>
      <c r="D20" s="194" t="e">
        <f>#REF!</f>
        <v>#REF!</v>
      </c>
      <c r="E20" s="194">
        <v>0</v>
      </c>
      <c r="F20" s="194">
        <v>0</v>
      </c>
      <c r="G20" s="194" t="e">
        <f>#REF!</f>
        <v>#REF!</v>
      </c>
      <c r="H20" s="197"/>
      <c r="I20" s="197"/>
      <c r="J20" s="197"/>
      <c r="K20" s="197"/>
      <c r="L20" s="197"/>
      <c r="M20" s="192"/>
      <c r="N20" s="192"/>
      <c r="O20" s="192"/>
      <c r="P20" s="192"/>
      <c r="Q20" s="192"/>
      <c r="R20" s="192"/>
      <c r="S20" s="192"/>
      <c r="T20" s="192"/>
      <c r="U20" s="192"/>
      <c r="V20" s="240"/>
    </row>
    <row r="21" spans="1:22" ht="15" customHeight="1">
      <c r="A21" s="190">
        <v>5</v>
      </c>
      <c r="B21" s="193" t="s">
        <v>226</v>
      </c>
      <c r="C21" s="194" t="e">
        <f>#REF!</f>
        <v>#REF!</v>
      </c>
      <c r="D21" s="194" t="e">
        <f>#REF!</f>
        <v>#REF!</v>
      </c>
      <c r="E21" s="194">
        <v>0</v>
      </c>
      <c r="F21" s="194">
        <v>0</v>
      </c>
      <c r="G21" s="194" t="e">
        <f>#REF!</f>
        <v>#REF!</v>
      </c>
      <c r="H21" s="197"/>
      <c r="I21" s="197"/>
      <c r="J21" s="197"/>
      <c r="K21" s="197"/>
      <c r="L21" s="197"/>
      <c r="M21" s="192"/>
      <c r="N21" s="192"/>
      <c r="O21" s="192"/>
      <c r="P21" s="192"/>
      <c r="Q21" s="192"/>
      <c r="R21" s="192"/>
      <c r="S21" s="192"/>
      <c r="T21" s="192"/>
      <c r="U21" s="192"/>
      <c r="V21" s="240"/>
    </row>
    <row r="22" spans="1:22" ht="25.5">
      <c r="A22" s="199">
        <v>5.0999999999999996</v>
      </c>
      <c r="B22" s="192" t="s">
        <v>227</v>
      </c>
      <c r="C22" s="194" t="e">
        <f>#REF!</f>
        <v>#REF!</v>
      </c>
      <c r="D22" s="194" t="e">
        <f>#REF!</f>
        <v>#REF!</v>
      </c>
      <c r="E22" s="194">
        <v>6484101</v>
      </c>
      <c r="F22" s="194">
        <v>8602378</v>
      </c>
      <c r="G22" s="194" t="e">
        <f>#REF!</f>
        <v>#REF!</v>
      </c>
      <c r="H22" s="194" t="e">
        <f>[1]Annexure_Final!Z1665-#REF!</f>
        <v>#REF!</v>
      </c>
      <c r="I22" s="194" t="e">
        <f>[1]Annexure_Final!AA1665-#REF!</f>
        <v>#REF!</v>
      </c>
      <c r="J22" s="194" t="e">
        <f>[1]Annexure_Final!AB1665-#REF!</f>
        <v>#REF!</v>
      </c>
      <c r="K22" s="194" t="e">
        <f>[1]Annexure_Final!AC1665-#REF!</f>
        <v>#REF!</v>
      </c>
      <c r="L22" s="194" t="e">
        <f>[1]Annexure_Final!AD1665-#REF!</f>
        <v>#REF!</v>
      </c>
      <c r="M22" s="195" t="e">
        <f t="shared" ref="M22:O26" si="3">(D22-C22)/C22%</f>
        <v>#REF!</v>
      </c>
      <c r="N22" s="195" t="e">
        <f t="shared" si="3"/>
        <v>#REF!</v>
      </c>
      <c r="O22" s="195">
        <f t="shared" si="3"/>
        <v>32.668784770625876</v>
      </c>
      <c r="P22" s="195" t="e">
        <f>(G22-F22)/F22%</f>
        <v>#REF!</v>
      </c>
      <c r="Q22" s="192" t="s">
        <v>228</v>
      </c>
      <c r="R22" s="192" t="s">
        <v>229</v>
      </c>
      <c r="S22" s="192" t="s">
        <v>230</v>
      </c>
      <c r="T22" s="192"/>
      <c r="U22" s="192" t="s">
        <v>230</v>
      </c>
      <c r="V22" s="240" t="s">
        <v>230</v>
      </c>
    </row>
    <row r="23" spans="1:22" ht="15" customHeight="1">
      <c r="A23" s="199">
        <v>5.2</v>
      </c>
      <c r="B23" s="192" t="s">
        <v>231</v>
      </c>
      <c r="C23" s="194" t="e">
        <f>#REF!</f>
        <v>#REF!</v>
      </c>
      <c r="D23" s="194" t="e">
        <f>#REF!</f>
        <v>#REF!</v>
      </c>
      <c r="E23" s="194">
        <v>23358790</v>
      </c>
      <c r="F23" s="194">
        <v>23003955</v>
      </c>
      <c r="G23" s="194" t="e">
        <f>#REF!</f>
        <v>#REF!</v>
      </c>
      <c r="H23" s="194" t="e">
        <f>[1]Annexure_Final!Z1708-#REF!</f>
        <v>#REF!</v>
      </c>
      <c r="I23" s="194" t="e">
        <f>[1]Annexure_Final!AA1708-#REF!</f>
        <v>#REF!</v>
      </c>
      <c r="J23" s="194" t="e">
        <f>[1]Annexure_Final!AB1708-#REF!</f>
        <v>#REF!</v>
      </c>
      <c r="K23" s="194" t="e">
        <f>[1]Annexure_Final!AC1708-#REF!</f>
        <v>#REF!</v>
      </c>
      <c r="L23" s="194" t="e">
        <f>[1]Annexure_Final!AD1708-#REF!</f>
        <v>#REF!</v>
      </c>
      <c r="M23" s="195" t="e">
        <f t="shared" si="3"/>
        <v>#REF!</v>
      </c>
      <c r="N23" s="195" t="e">
        <f t="shared" si="3"/>
        <v>#REF!</v>
      </c>
      <c r="O23" s="195">
        <f t="shared" si="3"/>
        <v>-1.5190641296060283</v>
      </c>
      <c r="P23" s="195" t="e">
        <f>(G23-F23)/F23%</f>
        <v>#REF!</v>
      </c>
      <c r="Q23" s="192" t="s">
        <v>232</v>
      </c>
      <c r="R23" s="192" t="s">
        <v>233</v>
      </c>
      <c r="S23" s="192" t="s">
        <v>234</v>
      </c>
      <c r="T23" s="192"/>
      <c r="U23" s="192"/>
      <c r="V23" s="240"/>
    </row>
    <row r="24" spans="1:22" ht="15" customHeight="1">
      <c r="A24" s="199">
        <v>5.3</v>
      </c>
      <c r="B24" s="192" t="s">
        <v>235</v>
      </c>
      <c r="C24" s="194" t="e">
        <f>#REF!</f>
        <v>#REF!</v>
      </c>
      <c r="D24" s="194" t="e">
        <f>#REF!</f>
        <v>#REF!</v>
      </c>
      <c r="E24" s="194">
        <v>4638202</v>
      </c>
      <c r="F24" s="194">
        <v>4226258</v>
      </c>
      <c r="G24" s="194" t="e">
        <f>#REF!</f>
        <v>#REF!</v>
      </c>
      <c r="H24" s="194" t="e">
        <f>[1]Annexure_Final!Z1723-#REF!</f>
        <v>#REF!</v>
      </c>
      <c r="I24" s="194" t="e">
        <f>[1]Annexure_Final!AA1723-#REF!</f>
        <v>#REF!</v>
      </c>
      <c r="J24" s="194" t="e">
        <f>[1]Annexure_Final!AB1723-#REF!</f>
        <v>#REF!</v>
      </c>
      <c r="K24" s="194" t="e">
        <f>[1]Annexure_Final!AC1723-#REF!</f>
        <v>#REF!</v>
      </c>
      <c r="L24" s="194" t="e">
        <f>[1]Annexure_Final!AD1723-#REF!</f>
        <v>#REF!</v>
      </c>
      <c r="M24" s="195" t="e">
        <f t="shared" si="3"/>
        <v>#REF!</v>
      </c>
      <c r="N24" s="195" t="e">
        <f t="shared" si="3"/>
        <v>#REF!</v>
      </c>
      <c r="O24" s="195">
        <f t="shared" si="3"/>
        <v>-8.881545046981568</v>
      </c>
      <c r="P24" s="195" t="e">
        <f>(G24-F24)/F24%</f>
        <v>#REF!</v>
      </c>
      <c r="Q24" s="192" t="s">
        <v>218</v>
      </c>
      <c r="R24" s="192" t="s">
        <v>236</v>
      </c>
      <c r="S24" s="192" t="s">
        <v>237</v>
      </c>
      <c r="T24" s="192" t="s">
        <v>238</v>
      </c>
      <c r="U24" s="192"/>
      <c r="V24" s="240" t="s">
        <v>239</v>
      </c>
    </row>
    <row r="25" spans="1:22" ht="51">
      <c r="A25" s="199">
        <v>5.4</v>
      </c>
      <c r="B25" s="192" t="s">
        <v>240</v>
      </c>
      <c r="C25" s="194" t="e">
        <f>#REF!</f>
        <v>#REF!</v>
      </c>
      <c r="D25" s="194" t="e">
        <f>#REF!</f>
        <v>#REF!</v>
      </c>
      <c r="E25" s="194">
        <v>4053799</v>
      </c>
      <c r="F25" s="194">
        <v>4678160</v>
      </c>
      <c r="G25" s="194" t="e">
        <f>#REF!</f>
        <v>#REF!</v>
      </c>
      <c r="H25" s="194" t="e">
        <f>[1]Annexure_Final!Z1738-#REF!</f>
        <v>#REF!</v>
      </c>
      <c r="I25" s="194" t="e">
        <f>[1]Annexure_Final!AA1738-#REF!</f>
        <v>#REF!</v>
      </c>
      <c r="J25" s="194" t="e">
        <f>[1]Annexure_Final!AB1738-#REF!</f>
        <v>#REF!</v>
      </c>
      <c r="K25" s="194" t="e">
        <f>[1]Annexure_Final!AC1738-#REF!</f>
        <v>#REF!</v>
      </c>
      <c r="L25" s="194" t="e">
        <f>[1]Annexure_Final!AD1738-#REF!</f>
        <v>#REF!</v>
      </c>
      <c r="M25" s="195" t="e">
        <f t="shared" si="3"/>
        <v>#REF!</v>
      </c>
      <c r="N25" s="195" t="e">
        <f t="shared" si="3"/>
        <v>#REF!</v>
      </c>
      <c r="O25" s="195">
        <f t="shared" si="3"/>
        <v>15.40187364987756</v>
      </c>
      <c r="P25" s="195" t="e">
        <f>(G25-F25)/F25%</f>
        <v>#REF!</v>
      </c>
      <c r="Q25" s="192" t="s">
        <v>241</v>
      </c>
      <c r="R25" s="192" t="s">
        <v>242</v>
      </c>
      <c r="S25" s="192" t="s">
        <v>243</v>
      </c>
      <c r="T25" s="192"/>
      <c r="U25" s="192" t="s">
        <v>244</v>
      </c>
      <c r="V25" s="240" t="s">
        <v>245</v>
      </c>
    </row>
    <row r="26" spans="1:22" ht="38.25">
      <c r="A26" s="199">
        <v>5.5</v>
      </c>
      <c r="B26" s="192" t="s">
        <v>246</v>
      </c>
      <c r="C26" s="194" t="e">
        <f>#REF!</f>
        <v>#REF!</v>
      </c>
      <c r="D26" s="194" t="e">
        <f>#REF!</f>
        <v>#REF!</v>
      </c>
      <c r="E26" s="194">
        <v>2515093</v>
      </c>
      <c r="F26" s="194">
        <v>3089984</v>
      </c>
      <c r="G26" s="194" t="e">
        <f>#REF!</f>
        <v>#REF!</v>
      </c>
      <c r="H26" s="194" t="e">
        <f>[1]Annexure_Final!Z1756-#REF!</f>
        <v>#REF!</v>
      </c>
      <c r="I26" s="194" t="e">
        <f>[1]Annexure_Final!AA1756-#REF!</f>
        <v>#REF!</v>
      </c>
      <c r="J26" s="194" t="e">
        <f>[1]Annexure_Final!AB1756-#REF!</f>
        <v>#REF!</v>
      </c>
      <c r="K26" s="194" t="e">
        <f>[1]Annexure_Final!AC1756-#REF!</f>
        <v>#REF!</v>
      </c>
      <c r="L26" s="194" t="e">
        <f>[1]Annexure_Final!AD1756-#REF!</f>
        <v>#REF!</v>
      </c>
      <c r="M26" s="195" t="e">
        <f t="shared" si="3"/>
        <v>#REF!</v>
      </c>
      <c r="N26" s="195" t="e">
        <f t="shared" si="3"/>
        <v>#REF!</v>
      </c>
      <c r="O26" s="195">
        <f t="shared" si="3"/>
        <v>22.857643832653505</v>
      </c>
      <c r="P26" s="195" t="e">
        <f>(G26-F26)/F26%</f>
        <v>#REF!</v>
      </c>
      <c r="Q26" s="192" t="s">
        <v>222</v>
      </c>
      <c r="R26" s="192" t="s">
        <v>247</v>
      </c>
      <c r="S26" s="192" t="s">
        <v>248</v>
      </c>
      <c r="T26" s="192" t="s">
        <v>249</v>
      </c>
      <c r="U26" s="192" t="s">
        <v>250</v>
      </c>
      <c r="V26" s="240" t="s">
        <v>251</v>
      </c>
    </row>
    <row r="27" spans="1:22" ht="15" customHeight="1">
      <c r="A27" s="199">
        <v>5.6</v>
      </c>
      <c r="B27" s="192" t="s">
        <v>252</v>
      </c>
      <c r="C27" s="194" t="e">
        <f>#REF!</f>
        <v>#REF!</v>
      </c>
      <c r="D27" s="194" t="e">
        <f>#REF!</f>
        <v>#REF!</v>
      </c>
      <c r="E27" s="194">
        <v>0</v>
      </c>
      <c r="F27" s="194">
        <v>0</v>
      </c>
      <c r="G27" s="194" t="e">
        <f>#REF!</f>
        <v>#REF!</v>
      </c>
      <c r="H27" s="194">
        <f>[1]Annexure_Final!Z1766</f>
        <v>0</v>
      </c>
      <c r="I27" s="194">
        <f>[1]Annexure_Final!AA1766</f>
        <v>0</v>
      </c>
      <c r="J27" s="194">
        <f>[1]Annexure_Final!AB1766</f>
        <v>0</v>
      </c>
      <c r="K27" s="194">
        <f>[1]Annexure_Final!AC1766</f>
        <v>0</v>
      </c>
      <c r="L27" s="194">
        <f>[1]Annexure_Final!AD1766</f>
        <v>0</v>
      </c>
      <c r="M27" s="192"/>
      <c r="N27" s="192"/>
      <c r="O27" s="192"/>
      <c r="P27" s="192"/>
      <c r="Q27" s="192"/>
      <c r="R27" s="192"/>
      <c r="S27" s="192"/>
      <c r="T27" s="192"/>
      <c r="U27" s="192"/>
      <c r="V27" s="240"/>
    </row>
    <row r="28" spans="1:22" ht="25.5">
      <c r="A28" s="199">
        <v>5.7</v>
      </c>
      <c r="B28" s="192" t="s">
        <v>253</v>
      </c>
      <c r="C28" s="194" t="e">
        <f>#REF!</f>
        <v>#REF!</v>
      </c>
      <c r="D28" s="194" t="e">
        <f>#REF!</f>
        <v>#REF!</v>
      </c>
      <c r="E28" s="194">
        <v>18000</v>
      </c>
      <c r="F28" s="194">
        <v>16150</v>
      </c>
      <c r="G28" s="194" t="e">
        <f>#REF!</f>
        <v>#REF!</v>
      </c>
      <c r="H28" s="194" t="e">
        <f>[1]Annexure_Final!Z1762-#REF!</f>
        <v>#REF!</v>
      </c>
      <c r="I28" s="194" t="e">
        <f>[1]Annexure_Final!AA1762-#REF!</f>
        <v>#REF!</v>
      </c>
      <c r="J28" s="194" t="e">
        <f>[1]Annexure_Final!AB1762-#REF!</f>
        <v>#REF!</v>
      </c>
      <c r="K28" s="194" t="e">
        <f>[1]Annexure_Final!AC1762-#REF!</f>
        <v>#REF!</v>
      </c>
      <c r="L28" s="194" t="e">
        <f>[1]Annexure_Final!AD1762-#REF!</f>
        <v>#REF!</v>
      </c>
      <c r="M28" s="195" t="e">
        <f t="shared" ref="M28:O28" si="4">(D28-C28)/C28%</f>
        <v>#REF!</v>
      </c>
      <c r="N28" s="195" t="e">
        <f t="shared" si="4"/>
        <v>#REF!</v>
      </c>
      <c r="O28" s="195">
        <f t="shared" si="4"/>
        <v>-10.277777777777779</v>
      </c>
      <c r="P28" s="195" t="e">
        <f>(G28-F28)/F28%</f>
        <v>#REF!</v>
      </c>
      <c r="Q28" s="192" t="s">
        <v>218</v>
      </c>
      <c r="R28" s="192" t="s">
        <v>254</v>
      </c>
      <c r="S28" s="192" t="s">
        <v>255</v>
      </c>
      <c r="T28" s="192"/>
      <c r="U28" s="192" t="s">
        <v>255</v>
      </c>
      <c r="V28" s="240"/>
    </row>
    <row r="29" spans="1:22" ht="15" customHeight="1">
      <c r="A29" s="199" t="s">
        <v>193</v>
      </c>
      <c r="B29" s="192" t="s">
        <v>193</v>
      </c>
      <c r="C29" s="194" t="e">
        <f>#REF!</f>
        <v>#REF!</v>
      </c>
      <c r="D29" s="194" t="e">
        <f>#REF!</f>
        <v>#REF!</v>
      </c>
      <c r="E29" s="194">
        <v>0</v>
      </c>
      <c r="F29" s="194">
        <v>0</v>
      </c>
      <c r="G29" s="194" t="e">
        <f>#REF!</f>
        <v>#REF!</v>
      </c>
      <c r="H29" s="194"/>
      <c r="I29" s="194"/>
      <c r="J29" s="194"/>
      <c r="K29" s="194"/>
      <c r="L29" s="194"/>
      <c r="M29" s="192"/>
      <c r="N29" s="192"/>
      <c r="O29" s="192"/>
      <c r="P29" s="192"/>
      <c r="Q29" s="192"/>
      <c r="R29" s="192"/>
      <c r="S29" s="192"/>
      <c r="T29" s="192"/>
      <c r="U29" s="192"/>
      <c r="V29" s="240"/>
    </row>
    <row r="30" spans="1:22" ht="15" customHeight="1">
      <c r="A30" s="199"/>
      <c r="B30" s="193" t="s">
        <v>256</v>
      </c>
      <c r="C30" s="197" t="e">
        <f>SUM(C22:C29)</f>
        <v>#REF!</v>
      </c>
      <c r="D30" s="197" t="e">
        <f t="shared" ref="D30:L30" si="5">SUM(D22:D29)</f>
        <v>#REF!</v>
      </c>
      <c r="E30" s="197">
        <f t="shared" si="5"/>
        <v>41067985</v>
      </c>
      <c r="F30" s="197">
        <f t="shared" si="5"/>
        <v>43616885</v>
      </c>
      <c r="G30" s="197" t="e">
        <f t="shared" si="5"/>
        <v>#REF!</v>
      </c>
      <c r="H30" s="198" t="e">
        <f t="shared" si="5"/>
        <v>#REF!</v>
      </c>
      <c r="I30" s="198" t="e">
        <f t="shared" si="5"/>
        <v>#REF!</v>
      </c>
      <c r="J30" s="198" t="e">
        <f t="shared" si="5"/>
        <v>#REF!</v>
      </c>
      <c r="K30" s="198" t="e">
        <f t="shared" si="5"/>
        <v>#REF!</v>
      </c>
      <c r="L30" s="198" t="e">
        <f t="shared" si="5"/>
        <v>#REF!</v>
      </c>
      <c r="M30" s="192"/>
      <c r="N30" s="192"/>
      <c r="O30" s="192"/>
      <c r="P30" s="192"/>
      <c r="Q30" s="192"/>
      <c r="R30" s="192"/>
      <c r="S30" s="192"/>
      <c r="T30" s="192"/>
      <c r="U30" s="192"/>
      <c r="V30" s="240"/>
    </row>
    <row r="31" spans="1:22" ht="15" customHeight="1">
      <c r="A31" s="190">
        <v>6</v>
      </c>
      <c r="B31" s="193" t="s">
        <v>257</v>
      </c>
      <c r="C31" s="194" t="e">
        <f>#REF!</f>
        <v>#REF!</v>
      </c>
      <c r="D31" s="194" t="e">
        <f>#REF!</f>
        <v>#REF!</v>
      </c>
      <c r="E31" s="194">
        <v>0</v>
      </c>
      <c r="F31" s="194">
        <v>0</v>
      </c>
      <c r="G31" s="194" t="e">
        <f>#REF!</f>
        <v>#REF!</v>
      </c>
      <c r="H31" s="192"/>
      <c r="I31" s="192"/>
      <c r="J31" s="192"/>
      <c r="K31" s="192"/>
      <c r="L31" s="192"/>
      <c r="M31" s="192"/>
      <c r="N31" s="192"/>
      <c r="O31" s="192"/>
      <c r="P31" s="192"/>
      <c r="Q31" s="192"/>
      <c r="R31" s="192"/>
      <c r="S31" s="192"/>
      <c r="T31" s="192"/>
      <c r="U31" s="192"/>
      <c r="V31" s="240"/>
    </row>
    <row r="32" spans="1:22" ht="15" customHeight="1">
      <c r="A32" s="199" t="s">
        <v>258</v>
      </c>
      <c r="B32" s="192" t="s">
        <v>259</v>
      </c>
      <c r="C32" s="194" t="e">
        <f>#REF!</f>
        <v>#REF!</v>
      </c>
      <c r="D32" s="194" t="e">
        <f>#REF!</f>
        <v>#REF!</v>
      </c>
      <c r="E32" s="194">
        <v>377436182</v>
      </c>
      <c r="F32" s="194">
        <v>380981528</v>
      </c>
      <c r="G32" s="194" t="e">
        <f>#REF!</f>
        <v>#REF!</v>
      </c>
      <c r="H32" s="196"/>
      <c r="I32" s="196"/>
      <c r="J32" s="196"/>
      <c r="K32" s="196"/>
      <c r="L32" s="196"/>
      <c r="M32" s="195" t="e">
        <f t="shared" ref="M32:O35" si="6">(D32-C32)/C32%</f>
        <v>#REF!</v>
      </c>
      <c r="N32" s="195" t="e">
        <f t="shared" si="6"/>
        <v>#REF!</v>
      </c>
      <c r="O32" s="195">
        <f t="shared" si="6"/>
        <v>0.93932329995856101</v>
      </c>
      <c r="P32" s="195" t="e">
        <f>(G32-F32)/F32%</f>
        <v>#REF!</v>
      </c>
      <c r="Q32" s="192" t="s">
        <v>222</v>
      </c>
      <c r="R32" s="192" t="s">
        <v>260</v>
      </c>
      <c r="S32" s="192"/>
      <c r="T32" s="192"/>
      <c r="U32" s="192"/>
      <c r="V32" s="240" t="s">
        <v>261</v>
      </c>
    </row>
    <row r="33" spans="1:22" ht="63.75">
      <c r="A33" s="199">
        <v>6.2</v>
      </c>
      <c r="B33" s="192" t="s">
        <v>262</v>
      </c>
      <c r="C33" s="194" t="e">
        <f>#REF!</f>
        <v>#REF!</v>
      </c>
      <c r="D33" s="194" t="e">
        <f>#REF!</f>
        <v>#REF!</v>
      </c>
      <c r="E33" s="194">
        <v>28832793</v>
      </c>
      <c r="F33" s="194">
        <v>18785311</v>
      </c>
      <c r="G33" s="194" t="e">
        <f>#REF!</f>
        <v>#REF!</v>
      </c>
      <c r="H33" s="196"/>
      <c r="I33" s="196"/>
      <c r="J33" s="196"/>
      <c r="K33" s="196"/>
      <c r="L33" s="196"/>
      <c r="M33" s="195" t="e">
        <f t="shared" si="6"/>
        <v>#REF!</v>
      </c>
      <c r="N33" s="195" t="e">
        <f t="shared" si="6"/>
        <v>#REF!</v>
      </c>
      <c r="O33" s="195">
        <f t="shared" si="6"/>
        <v>-34.84741141796426</v>
      </c>
      <c r="P33" s="195" t="e">
        <f>(G33-F33)/F33%</f>
        <v>#REF!</v>
      </c>
      <c r="Q33" s="192" t="s">
        <v>222</v>
      </c>
      <c r="R33" s="192" t="s">
        <v>263</v>
      </c>
      <c r="S33" s="192" t="s">
        <v>264</v>
      </c>
      <c r="T33" s="192" t="s">
        <v>265</v>
      </c>
      <c r="U33" s="192" t="s">
        <v>266</v>
      </c>
      <c r="V33" s="240" t="s">
        <v>267</v>
      </c>
    </row>
    <row r="34" spans="1:22" ht="15" customHeight="1">
      <c r="A34" s="199">
        <v>6.3</v>
      </c>
      <c r="B34" s="192" t="s">
        <v>268</v>
      </c>
      <c r="C34" s="194" t="e">
        <f>#REF!</f>
        <v>#REF!</v>
      </c>
      <c r="D34" s="194" t="e">
        <f>#REF!</f>
        <v>#REF!</v>
      </c>
      <c r="E34" s="194">
        <v>14946779</v>
      </c>
      <c r="F34" s="194">
        <v>16046447</v>
      </c>
      <c r="G34" s="194" t="e">
        <f>#REF!</f>
        <v>#REF!</v>
      </c>
      <c r="H34" s="196"/>
      <c r="I34" s="196"/>
      <c r="J34" s="196"/>
      <c r="K34" s="196"/>
      <c r="L34" s="196"/>
      <c r="M34" s="195" t="e">
        <f t="shared" si="6"/>
        <v>#REF!</v>
      </c>
      <c r="N34" s="195" t="e">
        <f t="shared" si="6"/>
        <v>#REF!</v>
      </c>
      <c r="O34" s="195">
        <f t="shared" si="6"/>
        <v>7.3572239209531363</v>
      </c>
      <c r="P34" s="195" t="e">
        <f>(G34-F34)/F34%</f>
        <v>#REF!</v>
      </c>
      <c r="Q34" s="192" t="s">
        <v>218</v>
      </c>
      <c r="R34" s="192">
        <v>900185</v>
      </c>
      <c r="S34" s="192" t="s">
        <v>269</v>
      </c>
      <c r="T34" s="192" t="s">
        <v>270</v>
      </c>
      <c r="U34" s="192"/>
      <c r="V34" s="240" t="s">
        <v>270</v>
      </c>
    </row>
    <row r="35" spans="1:22" ht="15" customHeight="1">
      <c r="A35" s="199">
        <v>6.4</v>
      </c>
      <c r="B35" s="192" t="s">
        <v>271</v>
      </c>
      <c r="C35" s="194" t="e">
        <f>#REF!</f>
        <v>#REF!</v>
      </c>
      <c r="D35" s="194" t="e">
        <f>#REF!</f>
        <v>#REF!</v>
      </c>
      <c r="E35" s="194">
        <v>618723</v>
      </c>
      <c r="F35" s="194">
        <v>0</v>
      </c>
      <c r="G35" s="194" t="e">
        <f>#REF!</f>
        <v>#REF!</v>
      </c>
      <c r="H35" s="196"/>
      <c r="I35" s="196"/>
      <c r="J35" s="196"/>
      <c r="K35" s="196"/>
      <c r="L35" s="196"/>
      <c r="M35" s="195"/>
      <c r="N35" s="195"/>
      <c r="O35" s="195">
        <f t="shared" si="6"/>
        <v>-100</v>
      </c>
      <c r="P35" s="195"/>
      <c r="Q35" s="192" t="s">
        <v>222</v>
      </c>
      <c r="R35" s="192">
        <v>900305</v>
      </c>
      <c r="S35" s="192"/>
      <c r="T35" s="192" t="s">
        <v>272</v>
      </c>
      <c r="U35" s="192" t="s">
        <v>272</v>
      </c>
      <c r="V35" s="240"/>
    </row>
    <row r="36" spans="1:22" ht="15" customHeight="1">
      <c r="A36" s="199">
        <v>6.5</v>
      </c>
      <c r="B36" s="192" t="s">
        <v>273</v>
      </c>
      <c r="C36" s="194" t="e">
        <f>#REF!</f>
        <v>#REF!</v>
      </c>
      <c r="D36" s="194" t="e">
        <f>#REF!</f>
        <v>#REF!</v>
      </c>
      <c r="E36" s="194">
        <v>0</v>
      </c>
      <c r="F36" s="194">
        <v>0</v>
      </c>
      <c r="G36" s="194" t="e">
        <f>#REF!</f>
        <v>#REF!</v>
      </c>
      <c r="H36" s="194"/>
      <c r="I36" s="194"/>
      <c r="J36" s="194"/>
      <c r="K36" s="194"/>
      <c r="L36" s="194"/>
      <c r="M36" s="192"/>
      <c r="N36" s="192"/>
      <c r="O36" s="192"/>
      <c r="P36" s="192"/>
      <c r="Q36" s="192"/>
      <c r="R36" s="192"/>
      <c r="S36" s="192"/>
      <c r="T36" s="192"/>
      <c r="U36" s="192"/>
      <c r="V36" s="240"/>
    </row>
    <row r="37" spans="1:22" ht="15" customHeight="1">
      <c r="A37" s="199">
        <v>6.6</v>
      </c>
      <c r="B37" s="192" t="s">
        <v>274</v>
      </c>
      <c r="C37" s="194" t="e">
        <f>#REF!</f>
        <v>#REF!</v>
      </c>
      <c r="D37" s="194" t="e">
        <f>#REF!</f>
        <v>#REF!</v>
      </c>
      <c r="E37" s="194">
        <v>12611200</v>
      </c>
      <c r="F37" s="194">
        <v>13683393</v>
      </c>
      <c r="G37" s="194" t="e">
        <f>#REF!</f>
        <v>#REF!</v>
      </c>
      <c r="H37" s="196"/>
      <c r="I37" s="196"/>
      <c r="J37" s="196"/>
      <c r="K37" s="196"/>
      <c r="L37" s="196"/>
      <c r="M37" s="195" t="e">
        <f t="shared" ref="M37:O37" si="7">(D37-C37)/C37%</f>
        <v>#REF!</v>
      </c>
      <c r="N37" s="195" t="e">
        <f t="shared" si="7"/>
        <v>#REF!</v>
      </c>
      <c r="O37" s="195">
        <f t="shared" si="7"/>
        <v>8.5019109997462579</v>
      </c>
      <c r="P37" s="195" t="e">
        <f>(G37-F37)/F37%</f>
        <v>#REF!</v>
      </c>
      <c r="Q37" s="192" t="s">
        <v>218</v>
      </c>
      <c r="R37" s="192" t="s">
        <v>275</v>
      </c>
      <c r="S37" s="192" t="s">
        <v>276</v>
      </c>
      <c r="T37" s="192" t="s">
        <v>277</v>
      </c>
      <c r="U37" s="192"/>
      <c r="V37" s="240" t="s">
        <v>277</v>
      </c>
    </row>
    <row r="38" spans="1:22" ht="15" customHeight="1">
      <c r="A38" s="199"/>
      <c r="B38" s="193" t="s">
        <v>278</v>
      </c>
      <c r="C38" s="197" t="e">
        <f>SUM(C32:C37)</f>
        <v>#REF!</v>
      </c>
      <c r="D38" s="197" t="e">
        <f t="shared" ref="D38:G38" si="8">SUM(D32:D37)</f>
        <v>#REF!</v>
      </c>
      <c r="E38" s="197">
        <f t="shared" si="8"/>
        <v>434445677</v>
      </c>
      <c r="F38" s="197">
        <f t="shared" si="8"/>
        <v>429496679</v>
      </c>
      <c r="G38" s="197" t="e">
        <f t="shared" si="8"/>
        <v>#REF!</v>
      </c>
      <c r="H38" s="197">
        <f t="shared" ref="H38:L38" si="9">SUM(H31:H37)</f>
        <v>0</v>
      </c>
      <c r="I38" s="197">
        <f t="shared" si="9"/>
        <v>0</v>
      </c>
      <c r="J38" s="197">
        <f t="shared" si="9"/>
        <v>0</v>
      </c>
      <c r="K38" s="197">
        <f t="shared" si="9"/>
        <v>0</v>
      </c>
      <c r="L38" s="197">
        <f t="shared" si="9"/>
        <v>0</v>
      </c>
      <c r="M38" s="192"/>
      <c r="N38" s="192"/>
      <c r="O38" s="192"/>
      <c r="P38" s="192"/>
      <c r="Q38" s="192"/>
      <c r="R38" s="192"/>
      <c r="S38" s="192"/>
      <c r="T38" s="192"/>
      <c r="U38" s="192"/>
      <c r="V38" s="240"/>
    </row>
    <row r="39" spans="1:22" s="200" customFormat="1" ht="15" customHeight="1">
      <c r="A39" s="199">
        <v>7</v>
      </c>
      <c r="B39" s="192" t="s">
        <v>279</v>
      </c>
      <c r="C39" s="194" t="e">
        <f>#REF!</f>
        <v>#REF!</v>
      </c>
      <c r="D39" s="194" t="e">
        <f>#REF!</f>
        <v>#REF!</v>
      </c>
      <c r="E39" s="194">
        <v>7429</v>
      </c>
      <c r="F39" s="194">
        <v>10407</v>
      </c>
      <c r="G39" s="194" t="e">
        <f>#REF!</f>
        <v>#REF!</v>
      </c>
      <c r="H39" s="194"/>
      <c r="I39" s="194"/>
      <c r="J39" s="194"/>
      <c r="K39" s="194"/>
      <c r="L39" s="194"/>
      <c r="M39" s="195" t="e">
        <f t="shared" ref="M39:O39" si="10">(D39-C39)/C39%</f>
        <v>#REF!</v>
      </c>
      <c r="N39" s="195" t="e">
        <f t="shared" si="10"/>
        <v>#REF!</v>
      </c>
      <c r="O39" s="195">
        <f t="shared" si="10"/>
        <v>40.086148876026378</v>
      </c>
      <c r="P39" s="195" t="e">
        <f>(G39-F39)/F39%</f>
        <v>#REF!</v>
      </c>
      <c r="Q39" s="192" t="s">
        <v>280</v>
      </c>
      <c r="R39" s="192" t="s">
        <v>281</v>
      </c>
      <c r="S39" s="192" t="s">
        <v>282</v>
      </c>
      <c r="T39" s="192" t="s">
        <v>283</v>
      </c>
      <c r="U39" s="192" t="s">
        <v>283</v>
      </c>
      <c r="V39" s="240" t="s">
        <v>283</v>
      </c>
    </row>
    <row r="40" spans="1:22" ht="15" customHeight="1">
      <c r="A40" s="199"/>
      <c r="B40" s="192"/>
      <c r="C40" s="194" t="e">
        <f>#REF!</f>
        <v>#REF!</v>
      </c>
      <c r="D40" s="194" t="e">
        <f>#REF!</f>
        <v>#REF!</v>
      </c>
      <c r="E40" s="194">
        <v>0</v>
      </c>
      <c r="F40" s="194">
        <v>0</v>
      </c>
      <c r="G40" s="194" t="e">
        <f>#REF!</f>
        <v>#REF!</v>
      </c>
      <c r="H40" s="194"/>
      <c r="I40" s="194"/>
      <c r="J40" s="194"/>
      <c r="K40" s="194"/>
      <c r="L40" s="194"/>
      <c r="M40" s="192"/>
      <c r="N40" s="192"/>
      <c r="O40" s="192"/>
      <c r="P40" s="192"/>
      <c r="Q40" s="192"/>
      <c r="R40" s="192"/>
      <c r="S40" s="192"/>
      <c r="T40" s="192"/>
      <c r="U40" s="192"/>
      <c r="V40" s="240"/>
    </row>
    <row r="41" spans="1:22" ht="15" customHeight="1">
      <c r="A41" s="199"/>
      <c r="B41" s="192"/>
      <c r="C41" s="194" t="e">
        <f>#REF!</f>
        <v>#REF!</v>
      </c>
      <c r="D41" s="194" t="e">
        <f>#REF!</f>
        <v>#REF!</v>
      </c>
      <c r="E41" s="194">
        <v>0</v>
      </c>
      <c r="F41" s="194">
        <v>0</v>
      </c>
      <c r="G41" s="194" t="e">
        <f>#REF!</f>
        <v>#REF!</v>
      </c>
      <c r="H41" s="194"/>
      <c r="I41" s="194"/>
      <c r="J41" s="194"/>
      <c r="K41" s="194"/>
      <c r="L41" s="194"/>
      <c r="M41" s="192"/>
      <c r="N41" s="192"/>
      <c r="O41" s="192"/>
      <c r="P41" s="192"/>
      <c r="Q41" s="192"/>
      <c r="R41" s="192"/>
      <c r="S41" s="192"/>
      <c r="T41" s="192"/>
      <c r="U41" s="192"/>
      <c r="V41" s="240"/>
    </row>
    <row r="42" spans="1:22" ht="15" customHeight="1">
      <c r="A42" s="199">
        <v>9.1</v>
      </c>
      <c r="B42" s="192" t="s">
        <v>284</v>
      </c>
      <c r="C42" s="194" t="e">
        <f>#REF!</f>
        <v>#REF!</v>
      </c>
      <c r="D42" s="194" t="e">
        <f>#REF!</f>
        <v>#REF!</v>
      </c>
      <c r="E42" s="194">
        <v>185652705</v>
      </c>
      <c r="F42" s="194">
        <v>111858810</v>
      </c>
      <c r="G42" s="194" t="e">
        <f>#REF!</f>
        <v>#REF!</v>
      </c>
      <c r="H42" s="194"/>
      <c r="I42" s="194"/>
      <c r="J42" s="194"/>
      <c r="K42" s="194"/>
      <c r="L42" s="194"/>
      <c r="M42" s="192"/>
      <c r="N42" s="192"/>
      <c r="O42" s="192"/>
      <c r="P42" s="192"/>
      <c r="Q42" s="192"/>
      <c r="R42" s="192"/>
      <c r="S42" s="192"/>
      <c r="T42" s="192"/>
      <c r="U42" s="192"/>
      <c r="V42" s="240"/>
    </row>
    <row r="43" spans="1:22" ht="15" customHeight="1">
      <c r="A43" s="199"/>
      <c r="B43" s="192"/>
      <c r="C43" s="194" t="e">
        <f>#REF!</f>
        <v>#REF!</v>
      </c>
      <c r="D43" s="194" t="e">
        <f>#REF!</f>
        <v>#REF!</v>
      </c>
      <c r="E43" s="194">
        <v>0</v>
      </c>
      <c r="F43" s="194">
        <v>0</v>
      </c>
      <c r="G43" s="194" t="e">
        <f>#REF!</f>
        <v>#REF!</v>
      </c>
      <c r="H43" s="194"/>
      <c r="I43" s="194"/>
      <c r="J43" s="194"/>
      <c r="K43" s="194"/>
      <c r="L43" s="194"/>
      <c r="M43" s="192"/>
      <c r="N43" s="192"/>
      <c r="O43" s="192"/>
      <c r="P43" s="192"/>
      <c r="Q43" s="192"/>
      <c r="R43" s="192"/>
      <c r="S43" s="192"/>
      <c r="T43" s="192"/>
      <c r="U43" s="192"/>
      <c r="V43" s="240"/>
    </row>
    <row r="44" spans="1:22" ht="15" customHeight="1">
      <c r="A44" s="199">
        <v>10</v>
      </c>
      <c r="B44" s="193" t="s">
        <v>285</v>
      </c>
      <c r="C44" s="194" t="e">
        <f>#REF!</f>
        <v>#REF!</v>
      </c>
      <c r="D44" s="194" t="e">
        <f>#REF!</f>
        <v>#REF!</v>
      </c>
      <c r="E44" s="194">
        <v>31308374</v>
      </c>
      <c r="F44" s="194">
        <v>29779783</v>
      </c>
      <c r="G44" s="194" t="e">
        <f>#REF!</f>
        <v>#REF!</v>
      </c>
      <c r="H44" s="194"/>
      <c r="I44" s="194"/>
      <c r="J44" s="194"/>
      <c r="K44" s="194"/>
      <c r="L44" s="194"/>
      <c r="M44" s="195" t="e">
        <f t="shared" ref="M44:O44" si="11">(D44-C44)/C44%</f>
        <v>#REF!</v>
      </c>
      <c r="N44" s="195" t="e">
        <f t="shared" si="11"/>
        <v>#REF!</v>
      </c>
      <c r="O44" s="195">
        <f t="shared" si="11"/>
        <v>-4.8823710870452741</v>
      </c>
      <c r="P44" s="195" t="e">
        <f>(G44-F44)/F44%</f>
        <v>#REF!</v>
      </c>
      <c r="Q44" s="192" t="s">
        <v>218</v>
      </c>
      <c r="R44" s="192" t="s">
        <v>286</v>
      </c>
      <c r="S44" s="192"/>
      <c r="T44" s="192"/>
      <c r="U44" s="192"/>
      <c r="V44" s="240"/>
    </row>
    <row r="45" spans="1:22" ht="15" customHeight="1">
      <c r="A45" s="199">
        <v>11</v>
      </c>
      <c r="B45" s="193" t="s">
        <v>287</v>
      </c>
      <c r="C45" s="197" t="e">
        <f>C44+C42+C39+C38+C30+C19+C18+C16+C11</f>
        <v>#REF!</v>
      </c>
      <c r="D45" s="197" t="e">
        <f>D44+D42+D39+D38+D30+D19+D18+D16+D11</f>
        <v>#REF!</v>
      </c>
      <c r="E45" s="197">
        <f>E44+E42+E39+E38+E30+E19+E18+E16+E11</f>
        <v>912429762</v>
      </c>
      <c r="F45" s="197">
        <f>F44+F42+F39+F38+F30+F19+F18+F16+F11</f>
        <v>898929024</v>
      </c>
      <c r="G45" s="197" t="e">
        <f>G44+G42+G39+G38+G30+G19+G18+G16+G11</f>
        <v>#REF!</v>
      </c>
      <c r="H45" s="197" t="e">
        <f>+H11+H16+H18+H19+H30+H38+H39+H40+H42+H44+H43</f>
        <v>#REF!</v>
      </c>
      <c r="I45" s="197" t="e">
        <f>+I11+I16+I18+I19+I30+I38+I39+I40+I42+I44+I43</f>
        <v>#REF!</v>
      </c>
      <c r="J45" s="197" t="e">
        <f>+J11+J16+J18+J19+J30+J38+J39+J40+J42+J44+J43</f>
        <v>#REF!</v>
      </c>
      <c r="K45" s="197" t="e">
        <f>+K11+K16+K18+K19+K30+K38+K39+K40+K42+K44+K43</f>
        <v>#REF!</v>
      </c>
      <c r="L45" s="197" t="e">
        <f>+L11+L16+L18+L19+L30+L38+L39+L40+L42+L44+L43</f>
        <v>#REF!</v>
      </c>
      <c r="M45" s="192"/>
      <c r="N45" s="192"/>
      <c r="O45" s="192"/>
      <c r="P45" s="192"/>
      <c r="Q45" s="192"/>
      <c r="R45" s="192"/>
      <c r="S45" s="192"/>
      <c r="T45" s="192"/>
      <c r="U45" s="192"/>
      <c r="V45" s="240"/>
    </row>
    <row r="46" spans="1:22" ht="51.75" customHeight="1">
      <c r="A46" s="199">
        <v>12</v>
      </c>
      <c r="B46" s="193" t="s">
        <v>288</v>
      </c>
      <c r="C46" s="194" t="e">
        <f>#REF!</f>
        <v>#REF!</v>
      </c>
      <c r="D46" s="194" t="e">
        <f>#REF!</f>
        <v>#REF!</v>
      </c>
      <c r="E46" s="194">
        <v>8903743</v>
      </c>
      <c r="F46" s="194">
        <v>17380539</v>
      </c>
      <c r="G46" s="194" t="e">
        <f>#REF!</f>
        <v>#REF!</v>
      </c>
      <c r="H46" s="197">
        <f>[1]Annexure_Final!Z1537+[1]Annexure_Final!Z1513</f>
        <v>3924611</v>
      </c>
      <c r="I46" s="197">
        <f>[1]Annexure_Final!AA1537+[1]Annexure_Final!AA1513</f>
        <v>2482346</v>
      </c>
      <c r="J46" s="197">
        <f>[1]Annexure_Final!AB1537+[1]Annexure_Final!AB1513</f>
        <v>3202229</v>
      </c>
      <c r="K46" s="197">
        <f>[1]Annexure_Final!AC1537+[1]Annexure_Final!AC1513</f>
        <v>1586839</v>
      </c>
      <c r="L46" s="197">
        <f>[1]Annexure_Final!AD1537+[1]Annexure_Final!AD1513</f>
        <v>26786964</v>
      </c>
      <c r="M46" s="195" t="e">
        <f t="shared" ref="M46:O46" si="12">(D46-C46)/C46%</f>
        <v>#REF!</v>
      </c>
      <c r="N46" s="195" t="e">
        <f t="shared" si="12"/>
        <v>#REF!</v>
      </c>
      <c r="O46" s="195">
        <f t="shared" si="12"/>
        <v>95.204859349601634</v>
      </c>
      <c r="P46" s="195" t="e">
        <f>(G46-F46)/F46%</f>
        <v>#REF!</v>
      </c>
      <c r="Q46" s="192" t="s">
        <v>218</v>
      </c>
      <c r="R46" s="192" t="s">
        <v>289</v>
      </c>
      <c r="S46" s="192" t="s">
        <v>290</v>
      </c>
      <c r="T46" s="192" t="s">
        <v>291</v>
      </c>
      <c r="U46" s="192" t="s">
        <v>292</v>
      </c>
      <c r="V46" s="240" t="s">
        <v>293</v>
      </c>
    </row>
    <row r="47" spans="1:22" ht="15" customHeight="1">
      <c r="A47" s="199">
        <v>13</v>
      </c>
      <c r="B47" s="193" t="s">
        <v>294</v>
      </c>
      <c r="C47" s="197" t="e">
        <f>C45-C46</f>
        <v>#REF!</v>
      </c>
      <c r="D47" s="197" t="e">
        <f t="shared" ref="D47:G47" si="13">D45-D46</f>
        <v>#REF!</v>
      </c>
      <c r="E47" s="197">
        <f t="shared" si="13"/>
        <v>903526019</v>
      </c>
      <c r="F47" s="197">
        <f t="shared" si="13"/>
        <v>881548485</v>
      </c>
      <c r="G47" s="197" t="e">
        <f t="shared" si="13"/>
        <v>#REF!</v>
      </c>
      <c r="H47" s="193" t="e">
        <f t="shared" ref="H47:L47" si="14">+H45-H46</f>
        <v>#REF!</v>
      </c>
      <c r="I47" s="193" t="e">
        <f t="shared" si="14"/>
        <v>#REF!</v>
      </c>
      <c r="J47" s="193" t="e">
        <f t="shared" si="14"/>
        <v>#REF!</v>
      </c>
      <c r="K47" s="193" t="e">
        <f t="shared" si="14"/>
        <v>#REF!</v>
      </c>
      <c r="L47" s="193" t="e">
        <f t="shared" si="14"/>
        <v>#REF!</v>
      </c>
      <c r="M47" s="192"/>
      <c r="N47" s="192"/>
      <c r="O47" s="192"/>
      <c r="P47" s="192"/>
      <c r="Q47" s="192"/>
      <c r="R47" s="192"/>
      <c r="S47" s="192"/>
      <c r="T47" s="192"/>
      <c r="U47" s="192"/>
      <c r="V47" s="240"/>
    </row>
    <row r="48" spans="1:22" ht="38.25">
      <c r="A48" s="199">
        <v>14</v>
      </c>
      <c r="B48" s="192" t="s">
        <v>295</v>
      </c>
      <c r="C48" s="194">
        <v>0</v>
      </c>
      <c r="D48" s="194">
        <v>0</v>
      </c>
      <c r="E48" s="194">
        <v>0</v>
      </c>
      <c r="F48" s="194">
        <v>0</v>
      </c>
      <c r="G48" s="194">
        <v>0</v>
      </c>
      <c r="H48" s="192"/>
      <c r="I48" s="192"/>
      <c r="J48" s="192"/>
      <c r="K48" s="192"/>
      <c r="L48" s="192"/>
      <c r="M48" s="192"/>
      <c r="N48" s="192"/>
      <c r="O48" s="192"/>
      <c r="P48" s="192"/>
      <c r="Q48" s="192"/>
      <c r="R48" s="192"/>
      <c r="S48" s="192"/>
      <c r="T48" s="192"/>
      <c r="U48" s="192"/>
      <c r="V48" s="240"/>
    </row>
  </sheetData>
  <mergeCells count="3">
    <mergeCell ref="B2:U2"/>
    <mergeCell ref="B3:U3"/>
    <mergeCell ref="B5:U5"/>
  </mergeCells>
  <printOptions horizontalCentered="1"/>
  <pageMargins left="0.37" right="0.19685039370078741" top="0.42" bottom="0.42" header="0.36" footer="0.35"/>
  <pageSetup paperSize="9" scale="76"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2:Y48"/>
  <sheetViews>
    <sheetView view="pageBreakPreview" zoomScaleNormal="100" zoomScaleSheetLayoutView="100" workbookViewId="0">
      <pane xSplit="2" ySplit="8" topLeftCell="F9" activePane="bottomRight" state="frozen"/>
      <selection activeCell="AB46" sqref="AB46"/>
      <selection pane="topRight" activeCell="AB46" sqref="AB46"/>
      <selection pane="bottomLeft" activeCell="AB46" sqref="AB46"/>
      <selection pane="bottomRight" activeCell="AB46" sqref="AB46"/>
    </sheetView>
  </sheetViews>
  <sheetFormatPr defaultRowHeight="12.75"/>
  <cols>
    <col min="1" max="1" width="6.5" style="175" customWidth="1"/>
    <col min="2" max="2" width="46.1640625" style="177" customWidth="1"/>
    <col min="3" max="3" width="16.33203125" style="183" hidden="1" customWidth="1"/>
    <col min="4" max="5" width="16.33203125" style="177" hidden="1" customWidth="1"/>
    <col min="6" max="6" width="16.33203125" style="177" bestFit="1" customWidth="1"/>
    <col min="7" max="7" width="17.6640625" style="177" customWidth="1"/>
    <col min="8" max="8" width="14.33203125" style="177" hidden="1" customWidth="1"/>
    <col min="9" max="10" width="13.1640625" style="177" hidden="1" customWidth="1"/>
    <col min="11" max="11" width="16.1640625" style="177" hidden="1" customWidth="1"/>
    <col min="12" max="12" width="14.33203125" style="177" hidden="1" customWidth="1"/>
    <col min="13" max="15" width="8.1640625" style="177" hidden="1" customWidth="1"/>
    <col min="16" max="16" width="9.83203125" style="177" customWidth="1"/>
    <col min="17" max="17" width="14" style="177" hidden="1" customWidth="1"/>
    <col min="18" max="18" width="20" style="177" hidden="1" customWidth="1"/>
    <col min="19" max="19" width="47.33203125" style="177" hidden="1" customWidth="1"/>
    <col min="20" max="20" width="57.6640625" style="177" hidden="1" customWidth="1"/>
    <col min="21" max="21" width="47.33203125" style="177" hidden="1" customWidth="1"/>
    <col min="22" max="22" width="47.33203125" style="177" customWidth="1"/>
    <col min="23" max="47" width="2.33203125" style="177" bestFit="1" customWidth="1"/>
    <col min="48" max="16384" width="9.33203125" style="177"/>
  </cols>
  <sheetData>
    <row r="2" spans="1:25" ht="31.5" customHeight="1">
      <c r="B2" s="176" t="s">
        <v>181</v>
      </c>
      <c r="C2" s="176"/>
      <c r="D2" s="176"/>
      <c r="E2" s="176"/>
      <c r="F2" s="176"/>
      <c r="G2" s="176"/>
      <c r="H2" s="176"/>
      <c r="I2" s="176"/>
      <c r="J2" s="176"/>
      <c r="K2" s="176"/>
      <c r="L2" s="176"/>
      <c r="M2" s="176"/>
      <c r="N2" s="176"/>
      <c r="O2" s="176"/>
      <c r="P2" s="176"/>
      <c r="Q2" s="176"/>
      <c r="R2" s="176"/>
      <c r="S2" s="176"/>
      <c r="T2" s="176"/>
      <c r="U2" s="176"/>
      <c r="V2" s="176"/>
    </row>
    <row r="3" spans="1:25" ht="18" customHeight="1">
      <c r="B3" s="178" t="s">
        <v>182</v>
      </c>
      <c r="C3" s="178"/>
      <c r="D3" s="178"/>
      <c r="E3" s="178"/>
      <c r="F3" s="178"/>
      <c r="G3" s="178"/>
      <c r="H3" s="178"/>
      <c r="I3" s="178"/>
      <c r="J3" s="178"/>
      <c r="K3" s="178"/>
      <c r="L3" s="178"/>
      <c r="M3" s="178"/>
      <c r="N3" s="178"/>
      <c r="O3" s="178"/>
      <c r="P3" s="178"/>
      <c r="Q3" s="178"/>
      <c r="R3" s="178"/>
      <c r="S3" s="178"/>
      <c r="T3" s="178"/>
      <c r="U3" s="178"/>
      <c r="V3" s="178"/>
    </row>
    <row r="4" spans="1:25" ht="4.5" customHeight="1">
      <c r="B4" s="179"/>
      <c r="C4" s="180"/>
      <c r="D4" s="181"/>
      <c r="E4" s="181"/>
      <c r="F4" s="181"/>
    </row>
    <row r="5" spans="1:25" ht="19.5" customHeight="1">
      <c r="B5" s="178" t="s">
        <v>183</v>
      </c>
      <c r="C5" s="178"/>
      <c r="D5" s="178"/>
      <c r="E5" s="178"/>
      <c r="F5" s="178"/>
      <c r="G5" s="178"/>
      <c r="H5" s="178"/>
      <c r="I5" s="178"/>
      <c r="J5" s="178"/>
      <c r="K5" s="178"/>
      <c r="L5" s="178"/>
      <c r="M5" s="178"/>
      <c r="N5" s="178"/>
      <c r="O5" s="178"/>
      <c r="P5" s="178"/>
      <c r="Q5" s="178"/>
      <c r="R5" s="178"/>
      <c r="S5" s="178"/>
      <c r="T5" s="178"/>
      <c r="U5" s="178"/>
      <c r="V5" s="178"/>
    </row>
    <row r="6" spans="1:25" ht="27" customHeight="1">
      <c r="B6" s="179"/>
      <c r="C6" s="234"/>
      <c r="D6" s="235"/>
      <c r="E6" s="235"/>
      <c r="F6" s="235"/>
      <c r="M6" s="241"/>
      <c r="N6" s="241"/>
      <c r="O6" s="241"/>
      <c r="P6" s="241"/>
      <c r="Q6" s="242"/>
      <c r="R6" s="242"/>
      <c r="S6" s="243"/>
      <c r="T6" s="243"/>
      <c r="U6" s="243"/>
      <c r="V6" s="243"/>
    </row>
    <row r="7" spans="1:25" ht="6.75" customHeight="1"/>
    <row r="8" spans="1:25" ht="30.75" customHeight="1">
      <c r="A8" s="184" t="s">
        <v>184</v>
      </c>
      <c r="B8" s="184" t="s">
        <v>185</v>
      </c>
      <c r="C8" s="213" t="s">
        <v>75</v>
      </c>
      <c r="D8" s="214" t="s">
        <v>62</v>
      </c>
      <c r="E8" s="214" t="s">
        <v>76</v>
      </c>
      <c r="F8" s="214" t="s">
        <v>63</v>
      </c>
      <c r="G8" s="186" t="s">
        <v>64</v>
      </c>
      <c r="H8" s="187" t="s">
        <v>186</v>
      </c>
      <c r="I8" s="187" t="s">
        <v>187</v>
      </c>
      <c r="J8" s="186" t="s">
        <v>188</v>
      </c>
      <c r="K8" s="186" t="s">
        <v>189</v>
      </c>
      <c r="L8" s="186" t="s">
        <v>190</v>
      </c>
      <c r="M8" s="236" t="s">
        <v>297</v>
      </c>
      <c r="N8" s="236" t="s">
        <v>298</v>
      </c>
      <c r="O8" s="236" t="s">
        <v>299</v>
      </c>
      <c r="P8" s="188" t="s">
        <v>300</v>
      </c>
      <c r="Q8" s="188"/>
      <c r="R8" s="188"/>
      <c r="S8" s="188"/>
      <c r="T8" s="237"/>
      <c r="U8" s="237"/>
      <c r="V8" s="184" t="s">
        <v>192</v>
      </c>
      <c r="W8" s="244"/>
      <c r="X8" s="244"/>
      <c r="Y8" s="244"/>
    </row>
    <row r="9" spans="1:25">
      <c r="A9" s="190" t="s">
        <v>193</v>
      </c>
      <c r="B9" s="190">
        <v>1</v>
      </c>
      <c r="C9" s="191"/>
      <c r="D9" s="190"/>
      <c r="E9" s="190"/>
      <c r="F9" s="190"/>
      <c r="G9" s="245"/>
      <c r="H9" s="245"/>
      <c r="I9" s="245"/>
      <c r="J9" s="245"/>
      <c r="K9" s="245"/>
      <c r="L9" s="245"/>
      <c r="M9" s="245"/>
      <c r="N9" s="245"/>
      <c r="O9" s="245"/>
      <c r="P9" s="245"/>
      <c r="Q9" s="246"/>
      <c r="R9" s="245"/>
      <c r="S9" s="245"/>
      <c r="T9" s="245"/>
      <c r="U9" s="245"/>
      <c r="V9" s="245"/>
    </row>
    <row r="10" spans="1:25" ht="15" customHeight="1">
      <c r="A10" s="190" t="s">
        <v>194</v>
      </c>
      <c r="B10" s="193" t="s">
        <v>195</v>
      </c>
      <c r="C10" s="194"/>
      <c r="D10" s="192"/>
      <c r="E10" s="192"/>
      <c r="F10" s="192"/>
      <c r="G10" s="192"/>
      <c r="H10" s="192"/>
      <c r="I10" s="192"/>
      <c r="J10" s="192"/>
      <c r="K10" s="192"/>
      <c r="L10" s="192"/>
      <c r="M10" s="192"/>
      <c r="N10" s="195"/>
      <c r="O10" s="195"/>
      <c r="P10" s="195"/>
      <c r="Q10" s="247"/>
      <c r="R10" s="192"/>
      <c r="S10" s="192"/>
      <c r="T10" s="192"/>
      <c r="U10" s="192"/>
      <c r="V10" s="192"/>
    </row>
    <row r="11" spans="1:25" ht="24.95" customHeight="1">
      <c r="A11" s="190">
        <v>1</v>
      </c>
      <c r="B11" s="193" t="s">
        <v>196</v>
      </c>
      <c r="C11" s="194" t="e">
        <f>#REF!</f>
        <v>#REF!</v>
      </c>
      <c r="D11" s="194" t="e">
        <f>#REF!</f>
        <v>#REF!</v>
      </c>
      <c r="E11" s="194" t="e">
        <f>#REF!</f>
        <v>#REF!</v>
      </c>
      <c r="F11" s="194">
        <v>26341553</v>
      </c>
      <c r="G11" s="194">
        <v>11575270</v>
      </c>
      <c r="H11" s="194">
        <f>[1]Annexure_Final!Z1578</f>
        <v>0</v>
      </c>
      <c r="I11" s="194">
        <f>[1]Annexure_Final!AA1578</f>
        <v>0</v>
      </c>
      <c r="J11" s="194">
        <f>[1]Annexure_Final!AB1578</f>
        <v>0</v>
      </c>
      <c r="K11" s="194">
        <f>[1]Annexure_Final!AC1578</f>
        <v>0</v>
      </c>
      <c r="L11" s="194">
        <f>[1]Annexure_Final!AD1578</f>
        <v>0</v>
      </c>
      <c r="M11" s="195" t="e">
        <f>(D11-C11)/C11%</f>
        <v>#REF!</v>
      </c>
      <c r="N11" s="195" t="e">
        <f>(E11-D11)/D11%</f>
        <v>#REF!</v>
      </c>
      <c r="O11" s="195" t="e">
        <f>(F11-E11)/E11%</f>
        <v>#REF!</v>
      </c>
      <c r="P11" s="195">
        <f>(G11-F11)/F11%</f>
        <v>-56.056994817275957</v>
      </c>
      <c r="Q11" s="247" t="s">
        <v>197</v>
      </c>
      <c r="R11" s="192" t="s">
        <v>198</v>
      </c>
      <c r="S11" s="192" t="s">
        <v>199</v>
      </c>
      <c r="T11" s="192" t="s">
        <v>200</v>
      </c>
      <c r="U11" s="192"/>
      <c r="V11" s="192" t="s">
        <v>201</v>
      </c>
    </row>
    <row r="12" spans="1:25" ht="15" customHeight="1">
      <c r="A12" s="190"/>
      <c r="B12" s="193"/>
      <c r="C12" s="194" t="e">
        <f>#REF!</f>
        <v>#REF!</v>
      </c>
      <c r="D12" s="194" t="e">
        <f>#REF!</f>
        <v>#REF!</v>
      </c>
      <c r="E12" s="194" t="e">
        <f>#REF!</f>
        <v>#REF!</v>
      </c>
      <c r="F12" s="194">
        <v>0</v>
      </c>
      <c r="G12" s="194">
        <v>0</v>
      </c>
      <c r="H12" s="192"/>
      <c r="I12" s="192"/>
      <c r="J12" s="192"/>
      <c r="K12" s="192"/>
      <c r="L12" s="192"/>
      <c r="M12" s="192"/>
      <c r="N12" s="192"/>
      <c r="O12" s="192"/>
      <c r="P12" s="192"/>
      <c r="Q12" s="247"/>
      <c r="R12" s="192"/>
      <c r="S12" s="192"/>
      <c r="T12" s="192"/>
      <c r="U12" s="192"/>
      <c r="V12" s="192"/>
    </row>
    <row r="13" spans="1:25" ht="15" customHeight="1">
      <c r="A13" s="190">
        <v>2</v>
      </c>
      <c r="B13" s="193" t="s">
        <v>202</v>
      </c>
      <c r="C13" s="194" t="e">
        <f>#REF!</f>
        <v>#REF!</v>
      </c>
      <c r="D13" s="194" t="e">
        <f>#REF!</f>
        <v>#REF!</v>
      </c>
      <c r="E13" s="194" t="e">
        <f>#REF!</f>
        <v>#REF!</v>
      </c>
      <c r="F13" s="194">
        <v>0</v>
      </c>
      <c r="G13" s="194">
        <v>0</v>
      </c>
      <c r="H13" s="192"/>
      <c r="I13" s="192"/>
      <c r="J13" s="192"/>
      <c r="K13" s="192"/>
      <c r="L13" s="192"/>
      <c r="M13" s="192"/>
      <c r="N13" s="192"/>
      <c r="O13" s="192"/>
      <c r="P13" s="192"/>
      <c r="Q13" s="247"/>
      <c r="R13" s="192"/>
      <c r="S13" s="192"/>
      <c r="T13" s="192"/>
      <c r="U13" s="192"/>
      <c r="V13" s="192"/>
    </row>
    <row r="14" spans="1:25" ht="63.75">
      <c r="A14" s="190">
        <v>2.1</v>
      </c>
      <c r="B14" s="193" t="s">
        <v>203</v>
      </c>
      <c r="C14" s="194" t="e">
        <f>#REF!</f>
        <v>#REF!</v>
      </c>
      <c r="D14" s="194" t="e">
        <f>#REF!</f>
        <v>#REF!</v>
      </c>
      <c r="E14" s="194" t="e">
        <f>#REF!</f>
        <v>#REF!</v>
      </c>
      <c r="F14" s="194">
        <v>21109101</v>
      </c>
      <c r="G14" s="194">
        <v>13744598</v>
      </c>
      <c r="H14" s="194">
        <f>[1]Annexure_Final!Z1621+[1]Annexure_Final!Z1622+[1]Annexure_Final!Z1623+[1]Annexure_Final!Z1624+[1]Annexure_Final!Z1625+[1]Annexure_Final!Z1626+[1]Annexure_Final!Z1627+[1]Annexure_Final!Z1628+[1]Annexure_Final!Z1629+[1]Annexure_Final!Z1630+[1]Annexure_Final!Z1647+[1]Annexure_Final!Z1648+[1]Annexure_Final!Z1649+[1]Annexure_Final!Z1650+[1]Annexure_Final!Z1651+[1]Annexure_Final!Z1652</f>
        <v>0</v>
      </c>
      <c r="I14" s="194">
        <f>[1]Annexure_Final!AA1621+[1]Annexure_Final!AA1622+[1]Annexure_Final!AA1623+[1]Annexure_Final!AA1624+[1]Annexure_Final!AA1625+[1]Annexure_Final!AA1626+[1]Annexure_Final!AA1627+[1]Annexure_Final!AA1628+[1]Annexure_Final!AA1629+[1]Annexure_Final!AA1630+[1]Annexure_Final!AA1647+[1]Annexure_Final!AA1648+[1]Annexure_Final!AA1649+[1]Annexure_Final!AA1650+[1]Annexure_Final!AA1651+[1]Annexure_Final!AA1652</f>
        <v>0</v>
      </c>
      <c r="J14" s="194">
        <f>[1]Annexure_Final!AB1621+[1]Annexure_Final!AB1622+[1]Annexure_Final!AB1623+[1]Annexure_Final!AB1624+[1]Annexure_Final!AB1625+[1]Annexure_Final!AB1626+[1]Annexure_Final!AB1627+[1]Annexure_Final!AB1628+[1]Annexure_Final!AB1629+[1]Annexure_Final!AB1630+[1]Annexure_Final!AB1647+[1]Annexure_Final!AB1648+[1]Annexure_Final!AB1649+[1]Annexure_Final!AB1650+[1]Annexure_Final!AB1651+[1]Annexure_Final!AB1652</f>
        <v>0</v>
      </c>
      <c r="K14" s="194">
        <f>[1]Annexure_Final!AC1621+[1]Annexure_Final!AC1622+[1]Annexure_Final!AC1623+[1]Annexure_Final!AC1624+[1]Annexure_Final!AC1625+[1]Annexure_Final!AC1626+[1]Annexure_Final!AC1627+[1]Annexure_Final!AC1628+[1]Annexure_Final!AC1629+[1]Annexure_Final!AC1630+[1]Annexure_Final!AC1647+[1]Annexure_Final!AC1648+[1]Annexure_Final!AC1649+[1]Annexure_Final!AC1650+[1]Annexure_Final!AC1651+[1]Annexure_Final!AC1652</f>
        <v>0</v>
      </c>
      <c r="L14" s="194">
        <f>[1]Annexure_Final!AD1621+[1]Annexure_Final!AD1622+[1]Annexure_Final!AD1623+[1]Annexure_Final!AD1624+[1]Annexure_Final!AD1625+[1]Annexure_Final!AD1626+[1]Annexure_Final!AD1627+[1]Annexure_Final!AD1628+[1]Annexure_Final!AD1629+[1]Annexure_Final!AD1630+[1]Annexure_Final!AD1647+[1]Annexure_Final!AD1648+[1]Annexure_Final!AD1649+[1]Annexure_Final!AD1650+[1]Annexure_Final!AD1651+[1]Annexure_Final!AD1652</f>
        <v>0</v>
      </c>
      <c r="M14" s="195" t="e">
        <f t="shared" ref="M14:P15" si="0">(D14-C14)/C14%</f>
        <v>#REF!</v>
      </c>
      <c r="N14" s="195" t="e">
        <f t="shared" si="0"/>
        <v>#REF!</v>
      </c>
      <c r="O14" s="195" t="e">
        <f t="shared" si="0"/>
        <v>#REF!</v>
      </c>
      <c r="P14" s="195">
        <f t="shared" si="0"/>
        <v>-34.887809765086629</v>
      </c>
      <c r="Q14" s="247" t="s">
        <v>204</v>
      </c>
      <c r="R14" s="192" t="s">
        <v>205</v>
      </c>
      <c r="S14" s="192" t="s">
        <v>206</v>
      </c>
      <c r="T14" s="192" t="s">
        <v>207</v>
      </c>
      <c r="U14" s="192" t="s">
        <v>208</v>
      </c>
      <c r="V14" s="192" t="s">
        <v>209</v>
      </c>
    </row>
    <row r="15" spans="1:25" ht="55.5" customHeight="1">
      <c r="A15" s="190">
        <v>2.2000000000000002</v>
      </c>
      <c r="B15" s="193" t="s">
        <v>210</v>
      </c>
      <c r="C15" s="194" t="e">
        <f>#REF!</f>
        <v>#REF!</v>
      </c>
      <c r="D15" s="194" t="e">
        <f>#REF!</f>
        <v>#REF!</v>
      </c>
      <c r="E15" s="194" t="e">
        <f>#REF!</f>
        <v>#REF!</v>
      </c>
      <c r="F15" s="194">
        <v>74950259</v>
      </c>
      <c r="G15" s="194">
        <v>64059590</v>
      </c>
      <c r="H15" s="196" t="e">
        <f>#REF!-H14</f>
        <v>#REF!</v>
      </c>
      <c r="I15" s="196" t="e">
        <f>#REF!-I14</f>
        <v>#REF!</v>
      </c>
      <c r="J15" s="196" t="e">
        <f>#REF!-J14</f>
        <v>#REF!</v>
      </c>
      <c r="K15" s="196" t="e">
        <f>#REF!-K14</f>
        <v>#REF!</v>
      </c>
      <c r="L15" s="196" t="e">
        <f>#REF!-L14</f>
        <v>#REF!</v>
      </c>
      <c r="M15" s="195" t="e">
        <f t="shared" si="0"/>
        <v>#REF!</v>
      </c>
      <c r="N15" s="195" t="e">
        <f t="shared" si="0"/>
        <v>#REF!</v>
      </c>
      <c r="O15" s="195" t="e">
        <f t="shared" si="0"/>
        <v>#REF!</v>
      </c>
      <c r="P15" s="195">
        <f t="shared" si="0"/>
        <v>-14.530528840467383</v>
      </c>
      <c r="Q15" s="247" t="s">
        <v>197</v>
      </c>
      <c r="R15" s="192" t="s">
        <v>211</v>
      </c>
      <c r="S15" s="192" t="s">
        <v>212</v>
      </c>
      <c r="T15" s="192" t="s">
        <v>213</v>
      </c>
      <c r="U15" s="192" t="s">
        <v>214</v>
      </c>
      <c r="V15" s="192" t="s">
        <v>215</v>
      </c>
    </row>
    <row r="16" spans="1:25" ht="24.95" customHeight="1">
      <c r="A16" s="190"/>
      <c r="B16" s="193" t="s">
        <v>216</v>
      </c>
      <c r="C16" s="197" t="e">
        <f>C14+C15</f>
        <v>#REF!</v>
      </c>
      <c r="D16" s="197" t="e">
        <f t="shared" ref="D16:L16" si="1">D14+D15</f>
        <v>#REF!</v>
      </c>
      <c r="E16" s="197" t="e">
        <f t="shared" si="1"/>
        <v>#REF!</v>
      </c>
      <c r="F16" s="197">
        <f t="shared" si="1"/>
        <v>96059360</v>
      </c>
      <c r="G16" s="197">
        <f t="shared" si="1"/>
        <v>77804188</v>
      </c>
      <c r="H16" s="198" t="e">
        <f t="shared" si="1"/>
        <v>#REF!</v>
      </c>
      <c r="I16" s="198" t="e">
        <f t="shared" si="1"/>
        <v>#REF!</v>
      </c>
      <c r="J16" s="198" t="e">
        <f t="shared" si="1"/>
        <v>#REF!</v>
      </c>
      <c r="K16" s="198" t="e">
        <f t="shared" si="1"/>
        <v>#REF!</v>
      </c>
      <c r="L16" s="198" t="e">
        <f t="shared" si="1"/>
        <v>#REF!</v>
      </c>
      <c r="M16" s="192"/>
      <c r="N16" s="192"/>
      <c r="O16" s="192"/>
      <c r="P16" s="192"/>
      <c r="Q16" s="247"/>
      <c r="R16" s="192"/>
      <c r="S16" s="192"/>
      <c r="T16" s="192"/>
      <c r="U16" s="192"/>
      <c r="V16" s="192"/>
    </row>
    <row r="17" spans="1:22" ht="24.95" customHeight="1">
      <c r="A17" s="190"/>
      <c r="B17" s="193"/>
      <c r="C17" s="194" t="e">
        <f>#REF!</f>
        <v>#REF!</v>
      </c>
      <c r="D17" s="194" t="e">
        <f>#REF!</f>
        <v>#REF!</v>
      </c>
      <c r="E17" s="194" t="e">
        <f>#REF!</f>
        <v>#REF!</v>
      </c>
      <c r="F17" s="194">
        <v>0</v>
      </c>
      <c r="G17" s="194">
        <v>0</v>
      </c>
      <c r="H17" s="192"/>
      <c r="I17" s="192"/>
      <c r="J17" s="192"/>
      <c r="K17" s="192"/>
      <c r="L17" s="192"/>
      <c r="M17" s="192"/>
      <c r="N17" s="192"/>
      <c r="O17" s="192"/>
      <c r="P17" s="192"/>
      <c r="Q17" s="247"/>
      <c r="R17" s="192"/>
      <c r="S17" s="192"/>
      <c r="T17" s="192"/>
      <c r="U17" s="192"/>
      <c r="V17" s="192"/>
    </row>
    <row r="18" spans="1:22" ht="24.95" customHeight="1">
      <c r="A18" s="190">
        <v>3</v>
      </c>
      <c r="B18" s="193" t="s">
        <v>217</v>
      </c>
      <c r="C18" s="194" t="e">
        <f>#REF!</f>
        <v>#REF!</v>
      </c>
      <c r="D18" s="194" t="e">
        <f>#REF!</f>
        <v>#REF!</v>
      </c>
      <c r="E18" s="194" t="e">
        <f>#REF!</f>
        <v>#REF!</v>
      </c>
      <c r="F18" s="194">
        <v>90025905</v>
      </c>
      <c r="G18" s="194">
        <v>93494730</v>
      </c>
      <c r="H18" s="196" t="e">
        <f>#REF!-#REF!</f>
        <v>#REF!</v>
      </c>
      <c r="I18" s="196" t="e">
        <f>#REF!-#REF!</f>
        <v>#REF!</v>
      </c>
      <c r="J18" s="196" t="e">
        <f>#REF!-#REF!</f>
        <v>#REF!</v>
      </c>
      <c r="K18" s="196" t="e">
        <f>#REF!-#REF!</f>
        <v>#REF!</v>
      </c>
      <c r="L18" s="196" t="e">
        <f>#REF!-#REF!</f>
        <v>#REF!</v>
      </c>
      <c r="M18" s="195" t="e">
        <f t="shared" ref="M18:O19" si="2">(D18-C18)/C18%</f>
        <v>#REF!</v>
      </c>
      <c r="N18" s="195" t="e">
        <f t="shared" si="2"/>
        <v>#REF!</v>
      </c>
      <c r="O18" s="195" t="e">
        <f t="shared" si="2"/>
        <v>#REF!</v>
      </c>
      <c r="P18" s="195">
        <f>(G18-F18)/F18%</f>
        <v>3.8531409376001271</v>
      </c>
      <c r="Q18" s="247" t="s">
        <v>218</v>
      </c>
      <c r="R18" s="192" t="s">
        <v>219</v>
      </c>
      <c r="S18" s="192" t="s">
        <v>220</v>
      </c>
      <c r="T18" s="192" t="s">
        <v>220</v>
      </c>
      <c r="U18" s="192" t="s">
        <v>220</v>
      </c>
      <c r="V18" s="192"/>
    </row>
    <row r="19" spans="1:22" ht="41.25" customHeight="1">
      <c r="A19" s="190">
        <v>4</v>
      </c>
      <c r="B19" s="193" t="s">
        <v>221</v>
      </c>
      <c r="C19" s="194" t="e">
        <f>#REF!</f>
        <v>#REF!</v>
      </c>
      <c r="D19" s="194" t="e">
        <f>#REF!</f>
        <v>#REF!</v>
      </c>
      <c r="E19" s="194" t="e">
        <f>#REF!</f>
        <v>#REF!</v>
      </c>
      <c r="F19" s="194">
        <v>71739642</v>
      </c>
      <c r="G19" s="194">
        <v>87811455</v>
      </c>
      <c r="H19" s="194" t="e">
        <f>[1]Annexure_Final!Z1700-#REF!</f>
        <v>#REF!</v>
      </c>
      <c r="I19" s="194" t="e">
        <f>[1]Annexure_Final!AA1700-#REF!</f>
        <v>#REF!</v>
      </c>
      <c r="J19" s="194" t="e">
        <f>[1]Annexure_Final!AB1700-#REF!</f>
        <v>#REF!</v>
      </c>
      <c r="K19" s="194" t="e">
        <f>[1]Annexure_Final!AC1700-#REF!</f>
        <v>#REF!</v>
      </c>
      <c r="L19" s="194" t="e">
        <f>[1]Annexure_Final!AD1700-#REF!</f>
        <v>#REF!</v>
      </c>
      <c r="M19" s="195" t="e">
        <f t="shared" si="2"/>
        <v>#REF!</v>
      </c>
      <c r="N19" s="195" t="e">
        <f t="shared" si="2"/>
        <v>#REF!</v>
      </c>
      <c r="O19" s="195" t="e">
        <f t="shared" si="2"/>
        <v>#REF!</v>
      </c>
      <c r="P19" s="195">
        <f>(G19-F19)/F19%</f>
        <v>22.40297351915974</v>
      </c>
      <c r="Q19" s="247" t="s">
        <v>222</v>
      </c>
      <c r="R19" s="192" t="s">
        <v>223</v>
      </c>
      <c r="S19" s="192" t="s">
        <v>224</v>
      </c>
      <c r="T19" s="192" t="s">
        <v>224</v>
      </c>
      <c r="U19" s="192"/>
      <c r="V19" s="192" t="s">
        <v>225</v>
      </c>
    </row>
    <row r="20" spans="1:22" ht="24.95" customHeight="1">
      <c r="A20" s="190"/>
      <c r="B20" s="193"/>
      <c r="C20" s="194" t="e">
        <f>#REF!</f>
        <v>#REF!</v>
      </c>
      <c r="D20" s="194" t="e">
        <f>#REF!</f>
        <v>#REF!</v>
      </c>
      <c r="E20" s="194" t="e">
        <f>#REF!</f>
        <v>#REF!</v>
      </c>
      <c r="F20" s="194">
        <v>0</v>
      </c>
      <c r="G20" s="194">
        <v>0</v>
      </c>
      <c r="H20" s="197"/>
      <c r="I20" s="197"/>
      <c r="J20" s="197"/>
      <c r="K20" s="197"/>
      <c r="L20" s="197"/>
      <c r="M20" s="192"/>
      <c r="N20" s="192"/>
      <c r="O20" s="192"/>
      <c r="P20" s="192"/>
      <c r="Q20" s="247"/>
      <c r="R20" s="192"/>
      <c r="S20" s="192"/>
      <c r="T20" s="192"/>
      <c r="U20" s="192"/>
      <c r="V20" s="192"/>
    </row>
    <row r="21" spans="1:22" ht="24.95" customHeight="1">
      <c r="A21" s="190">
        <v>5</v>
      </c>
      <c r="B21" s="193" t="s">
        <v>226</v>
      </c>
      <c r="C21" s="194" t="e">
        <f>#REF!</f>
        <v>#REF!</v>
      </c>
      <c r="D21" s="194" t="e">
        <f>#REF!</f>
        <v>#REF!</v>
      </c>
      <c r="E21" s="194" t="e">
        <f>#REF!</f>
        <v>#REF!</v>
      </c>
      <c r="F21" s="194">
        <v>0</v>
      </c>
      <c r="G21" s="194">
        <v>0</v>
      </c>
      <c r="H21" s="197"/>
      <c r="I21" s="197"/>
      <c r="J21" s="197"/>
      <c r="K21" s="197"/>
      <c r="L21" s="197"/>
      <c r="M21" s="192"/>
      <c r="N21" s="192"/>
      <c r="O21" s="192"/>
      <c r="P21" s="192"/>
      <c r="Q21" s="247"/>
      <c r="R21" s="192"/>
      <c r="S21" s="192"/>
      <c r="T21" s="192"/>
      <c r="U21" s="192"/>
      <c r="V21" s="192"/>
    </row>
    <row r="22" spans="1:22" ht="24.95" customHeight="1">
      <c r="A22" s="199">
        <v>5.0999999999999996</v>
      </c>
      <c r="B22" s="192" t="s">
        <v>227</v>
      </c>
      <c r="C22" s="194" t="e">
        <f>#REF!</f>
        <v>#REF!</v>
      </c>
      <c r="D22" s="194" t="e">
        <f>#REF!</f>
        <v>#REF!</v>
      </c>
      <c r="E22" s="194" t="e">
        <f>#REF!</f>
        <v>#REF!</v>
      </c>
      <c r="F22" s="194">
        <v>8602378</v>
      </c>
      <c r="G22" s="194">
        <v>9602924</v>
      </c>
      <c r="H22" s="194" t="e">
        <f>[1]Annexure_Final!Z1665-#REF!</f>
        <v>#REF!</v>
      </c>
      <c r="I22" s="194" t="e">
        <f>[1]Annexure_Final!AA1665-#REF!</f>
        <v>#REF!</v>
      </c>
      <c r="J22" s="194" t="e">
        <f>[1]Annexure_Final!AB1665-#REF!</f>
        <v>#REF!</v>
      </c>
      <c r="K22" s="194" t="e">
        <f>[1]Annexure_Final!AC1665-#REF!</f>
        <v>#REF!</v>
      </c>
      <c r="L22" s="194" t="e">
        <f>[1]Annexure_Final!AD1665-#REF!</f>
        <v>#REF!</v>
      </c>
      <c r="M22" s="195" t="e">
        <f t="shared" ref="M22:O26" si="3">(D22-C22)/C22%</f>
        <v>#REF!</v>
      </c>
      <c r="N22" s="195" t="e">
        <f t="shared" si="3"/>
        <v>#REF!</v>
      </c>
      <c r="O22" s="195" t="e">
        <f t="shared" si="3"/>
        <v>#REF!</v>
      </c>
      <c r="P22" s="195">
        <f>(G22-F22)/F22%</f>
        <v>11.631039696232833</v>
      </c>
      <c r="Q22" s="247" t="s">
        <v>228</v>
      </c>
      <c r="R22" s="192" t="s">
        <v>229</v>
      </c>
      <c r="S22" s="192" t="s">
        <v>230</v>
      </c>
      <c r="T22" s="192"/>
      <c r="U22" s="192" t="s">
        <v>230</v>
      </c>
      <c r="V22" s="192" t="s">
        <v>230</v>
      </c>
    </row>
    <row r="23" spans="1:22" ht="24.95" customHeight="1">
      <c r="A23" s="199">
        <v>5.2</v>
      </c>
      <c r="B23" s="192" t="s">
        <v>231</v>
      </c>
      <c r="C23" s="194" t="e">
        <f>#REF!</f>
        <v>#REF!</v>
      </c>
      <c r="D23" s="194" t="e">
        <f>#REF!</f>
        <v>#REF!</v>
      </c>
      <c r="E23" s="194" t="e">
        <f>#REF!</f>
        <v>#REF!</v>
      </c>
      <c r="F23" s="194">
        <v>23003955</v>
      </c>
      <c r="G23" s="194">
        <v>23914972</v>
      </c>
      <c r="H23" s="194" t="e">
        <f>[1]Annexure_Final!Z1708-#REF!</f>
        <v>#REF!</v>
      </c>
      <c r="I23" s="194" t="e">
        <f>[1]Annexure_Final!AA1708-#REF!</f>
        <v>#REF!</v>
      </c>
      <c r="J23" s="194" t="e">
        <f>[1]Annexure_Final!AB1708-#REF!</f>
        <v>#REF!</v>
      </c>
      <c r="K23" s="194" t="e">
        <f>[1]Annexure_Final!AC1708-#REF!</f>
        <v>#REF!</v>
      </c>
      <c r="L23" s="194" t="e">
        <f>[1]Annexure_Final!AD1708-#REF!</f>
        <v>#REF!</v>
      </c>
      <c r="M23" s="195" t="e">
        <f t="shared" si="3"/>
        <v>#REF!</v>
      </c>
      <c r="N23" s="195" t="e">
        <f t="shared" si="3"/>
        <v>#REF!</v>
      </c>
      <c r="O23" s="195" t="e">
        <f t="shared" si="3"/>
        <v>#REF!</v>
      </c>
      <c r="P23" s="195">
        <f>(G23-F23)/F23%</f>
        <v>3.960262485298724</v>
      </c>
      <c r="Q23" s="247" t="s">
        <v>232</v>
      </c>
      <c r="R23" s="192" t="s">
        <v>233</v>
      </c>
      <c r="S23" s="192" t="s">
        <v>234</v>
      </c>
      <c r="T23" s="192"/>
      <c r="U23" s="192"/>
      <c r="V23" s="192"/>
    </row>
    <row r="24" spans="1:22" ht="24.95" customHeight="1">
      <c r="A24" s="199">
        <v>5.3</v>
      </c>
      <c r="B24" s="192" t="s">
        <v>235</v>
      </c>
      <c r="C24" s="194" t="e">
        <f>#REF!</f>
        <v>#REF!</v>
      </c>
      <c r="D24" s="194" t="e">
        <f>#REF!</f>
        <v>#REF!</v>
      </c>
      <c r="E24" s="194" t="e">
        <f>#REF!</f>
        <v>#REF!</v>
      </c>
      <c r="F24" s="194">
        <v>4226258</v>
      </c>
      <c r="G24" s="194">
        <v>4788884</v>
      </c>
      <c r="H24" s="194" t="e">
        <f>[1]Annexure_Final!Z1723-#REF!</f>
        <v>#REF!</v>
      </c>
      <c r="I24" s="194" t="e">
        <f>[1]Annexure_Final!AA1723-#REF!</f>
        <v>#REF!</v>
      </c>
      <c r="J24" s="194" t="e">
        <f>[1]Annexure_Final!AB1723-#REF!</f>
        <v>#REF!</v>
      </c>
      <c r="K24" s="194" t="e">
        <f>[1]Annexure_Final!AC1723-#REF!</f>
        <v>#REF!</v>
      </c>
      <c r="L24" s="194" t="e">
        <f>[1]Annexure_Final!AD1723-#REF!</f>
        <v>#REF!</v>
      </c>
      <c r="M24" s="195" t="e">
        <f t="shared" si="3"/>
        <v>#REF!</v>
      </c>
      <c r="N24" s="195" t="e">
        <f t="shared" si="3"/>
        <v>#REF!</v>
      </c>
      <c r="O24" s="195" t="e">
        <f t="shared" si="3"/>
        <v>#REF!</v>
      </c>
      <c r="P24" s="195">
        <f>(G24-F24)/F24%</f>
        <v>13.312627861337381</v>
      </c>
      <c r="Q24" s="247" t="s">
        <v>218</v>
      </c>
      <c r="R24" s="192" t="s">
        <v>236</v>
      </c>
      <c r="S24" s="192" t="s">
        <v>237</v>
      </c>
      <c r="T24" s="192" t="s">
        <v>238</v>
      </c>
      <c r="U24" s="192"/>
      <c r="V24" s="192" t="s">
        <v>239</v>
      </c>
    </row>
    <row r="25" spans="1:22" ht="52.5" customHeight="1">
      <c r="A25" s="199">
        <v>5.4</v>
      </c>
      <c r="B25" s="192" t="s">
        <v>240</v>
      </c>
      <c r="C25" s="194" t="e">
        <f>#REF!</f>
        <v>#REF!</v>
      </c>
      <c r="D25" s="194" t="e">
        <f>#REF!</f>
        <v>#REF!</v>
      </c>
      <c r="E25" s="194" t="e">
        <f>#REF!</f>
        <v>#REF!</v>
      </c>
      <c r="F25" s="194">
        <v>4678160</v>
      </c>
      <c r="G25" s="194">
        <v>9069463</v>
      </c>
      <c r="H25" s="194" t="e">
        <f>[1]Annexure_Final!Z1738-#REF!</f>
        <v>#REF!</v>
      </c>
      <c r="I25" s="194" t="e">
        <f>[1]Annexure_Final!AA1738-#REF!</f>
        <v>#REF!</v>
      </c>
      <c r="J25" s="194" t="e">
        <f>[1]Annexure_Final!AB1738-#REF!</f>
        <v>#REF!</v>
      </c>
      <c r="K25" s="194" t="e">
        <f>[1]Annexure_Final!AC1738-#REF!</f>
        <v>#REF!</v>
      </c>
      <c r="L25" s="194" t="e">
        <f>[1]Annexure_Final!AD1738-#REF!</f>
        <v>#REF!</v>
      </c>
      <c r="M25" s="195" t="e">
        <f t="shared" si="3"/>
        <v>#REF!</v>
      </c>
      <c r="N25" s="195" t="e">
        <f t="shared" si="3"/>
        <v>#REF!</v>
      </c>
      <c r="O25" s="195" t="e">
        <f t="shared" si="3"/>
        <v>#REF!</v>
      </c>
      <c r="P25" s="195">
        <f>(G25-F25)/F25%</f>
        <v>93.868166116592846</v>
      </c>
      <c r="Q25" s="247" t="s">
        <v>241</v>
      </c>
      <c r="R25" s="192" t="s">
        <v>242</v>
      </c>
      <c r="S25" s="192" t="s">
        <v>243</v>
      </c>
      <c r="T25" s="192"/>
      <c r="U25" s="192" t="s">
        <v>244</v>
      </c>
      <c r="V25" s="192" t="s">
        <v>245</v>
      </c>
    </row>
    <row r="26" spans="1:22" ht="39.75" customHeight="1">
      <c r="A26" s="199">
        <v>5.5</v>
      </c>
      <c r="B26" s="192" t="s">
        <v>246</v>
      </c>
      <c r="C26" s="194" t="e">
        <f>#REF!</f>
        <v>#REF!</v>
      </c>
      <c r="D26" s="194" t="e">
        <f>#REF!</f>
        <v>#REF!</v>
      </c>
      <c r="E26" s="194" t="e">
        <f>#REF!</f>
        <v>#REF!</v>
      </c>
      <c r="F26" s="194">
        <v>3089984</v>
      </c>
      <c r="G26" s="194">
        <v>2063374</v>
      </c>
      <c r="H26" s="194" t="e">
        <f>[1]Annexure_Final!Z1756-#REF!</f>
        <v>#REF!</v>
      </c>
      <c r="I26" s="194" t="e">
        <f>[1]Annexure_Final!AA1756-#REF!</f>
        <v>#REF!</v>
      </c>
      <c r="J26" s="194" t="e">
        <f>[1]Annexure_Final!AB1756-#REF!</f>
        <v>#REF!</v>
      </c>
      <c r="K26" s="194" t="e">
        <f>[1]Annexure_Final!AC1756-#REF!</f>
        <v>#REF!</v>
      </c>
      <c r="L26" s="194" t="e">
        <f>[1]Annexure_Final!AD1756-#REF!</f>
        <v>#REF!</v>
      </c>
      <c r="M26" s="195" t="e">
        <f t="shared" si="3"/>
        <v>#REF!</v>
      </c>
      <c r="N26" s="195" t="e">
        <f t="shared" si="3"/>
        <v>#REF!</v>
      </c>
      <c r="O26" s="195" t="e">
        <f t="shared" si="3"/>
        <v>#REF!</v>
      </c>
      <c r="P26" s="195">
        <f>(G26-F26)/F26%</f>
        <v>-33.223796628073153</v>
      </c>
      <c r="Q26" s="247" t="s">
        <v>222</v>
      </c>
      <c r="R26" s="192" t="s">
        <v>247</v>
      </c>
      <c r="S26" s="192" t="s">
        <v>248</v>
      </c>
      <c r="T26" s="192" t="s">
        <v>249</v>
      </c>
      <c r="U26" s="192" t="s">
        <v>250</v>
      </c>
      <c r="V26" s="192" t="s">
        <v>251</v>
      </c>
    </row>
    <row r="27" spans="1:22" ht="24.95" customHeight="1">
      <c r="A27" s="199">
        <v>5.6</v>
      </c>
      <c r="B27" s="192" t="s">
        <v>252</v>
      </c>
      <c r="C27" s="194" t="e">
        <f>#REF!</f>
        <v>#REF!</v>
      </c>
      <c r="D27" s="194" t="e">
        <f>#REF!</f>
        <v>#REF!</v>
      </c>
      <c r="E27" s="194" t="e">
        <f>#REF!</f>
        <v>#REF!</v>
      </c>
      <c r="F27" s="194">
        <v>0</v>
      </c>
      <c r="G27" s="194">
        <v>0</v>
      </c>
      <c r="H27" s="194">
        <f>[1]Annexure_Final!Z1766</f>
        <v>0</v>
      </c>
      <c r="I27" s="194">
        <f>[1]Annexure_Final!AA1766</f>
        <v>0</v>
      </c>
      <c r="J27" s="194">
        <f>[1]Annexure_Final!AB1766</f>
        <v>0</v>
      </c>
      <c r="K27" s="194">
        <f>[1]Annexure_Final!AC1766</f>
        <v>0</v>
      </c>
      <c r="L27" s="194">
        <f>[1]Annexure_Final!AD1766</f>
        <v>0</v>
      </c>
      <c r="M27" s="192"/>
      <c r="N27" s="192"/>
      <c r="O27" s="192"/>
      <c r="P27" s="192"/>
      <c r="Q27" s="247"/>
      <c r="R27" s="192"/>
      <c r="S27" s="192"/>
      <c r="T27" s="192"/>
      <c r="U27" s="192"/>
      <c r="V27" s="192"/>
    </row>
    <row r="28" spans="1:22" ht="24.95" customHeight="1">
      <c r="A28" s="199">
        <v>5.7</v>
      </c>
      <c r="B28" s="192" t="s">
        <v>253</v>
      </c>
      <c r="C28" s="194" t="e">
        <f>#REF!</f>
        <v>#REF!</v>
      </c>
      <c r="D28" s="194" t="e">
        <f>#REF!</f>
        <v>#REF!</v>
      </c>
      <c r="E28" s="194" t="e">
        <f>#REF!</f>
        <v>#REF!</v>
      </c>
      <c r="F28" s="194">
        <v>16150</v>
      </c>
      <c r="G28" s="194">
        <v>14950</v>
      </c>
      <c r="H28" s="194" t="e">
        <f>[1]Annexure_Final!Z1762-#REF!</f>
        <v>#REF!</v>
      </c>
      <c r="I28" s="194" t="e">
        <f>[1]Annexure_Final!AA1762-#REF!</f>
        <v>#REF!</v>
      </c>
      <c r="J28" s="194" t="e">
        <f>[1]Annexure_Final!AB1762-#REF!</f>
        <v>#REF!</v>
      </c>
      <c r="K28" s="194" t="e">
        <f>[1]Annexure_Final!AC1762-#REF!</f>
        <v>#REF!</v>
      </c>
      <c r="L28" s="194" t="e">
        <f>[1]Annexure_Final!AD1762-#REF!</f>
        <v>#REF!</v>
      </c>
      <c r="M28" s="195" t="e">
        <f t="shared" ref="M28:O28" si="4">(D28-C28)/C28%</f>
        <v>#REF!</v>
      </c>
      <c r="N28" s="195" t="e">
        <f t="shared" si="4"/>
        <v>#REF!</v>
      </c>
      <c r="O28" s="195" t="e">
        <f t="shared" si="4"/>
        <v>#REF!</v>
      </c>
      <c r="P28" s="195">
        <f>(G28-F28)/F28%</f>
        <v>-7.4303405572755414</v>
      </c>
      <c r="Q28" s="247" t="s">
        <v>218</v>
      </c>
      <c r="R28" s="192" t="s">
        <v>254</v>
      </c>
      <c r="S28" s="192" t="s">
        <v>255</v>
      </c>
      <c r="T28" s="192"/>
      <c r="U28" s="192" t="s">
        <v>255</v>
      </c>
      <c r="V28" s="192"/>
    </row>
    <row r="29" spans="1:22" ht="24.95" customHeight="1">
      <c r="A29" s="199" t="s">
        <v>193</v>
      </c>
      <c r="B29" s="192" t="s">
        <v>193</v>
      </c>
      <c r="C29" s="194" t="e">
        <f>#REF!</f>
        <v>#REF!</v>
      </c>
      <c r="D29" s="194" t="e">
        <f>#REF!</f>
        <v>#REF!</v>
      </c>
      <c r="E29" s="194" t="e">
        <f>#REF!</f>
        <v>#REF!</v>
      </c>
      <c r="F29" s="194">
        <v>0</v>
      </c>
      <c r="G29" s="194">
        <v>0</v>
      </c>
      <c r="H29" s="194"/>
      <c r="I29" s="194"/>
      <c r="J29" s="194"/>
      <c r="K29" s="194"/>
      <c r="L29" s="194"/>
      <c r="M29" s="192"/>
      <c r="N29" s="192"/>
      <c r="O29" s="192"/>
      <c r="P29" s="192"/>
      <c r="Q29" s="247"/>
      <c r="R29" s="192"/>
      <c r="S29" s="192"/>
      <c r="T29" s="192"/>
      <c r="U29" s="192"/>
      <c r="V29" s="192"/>
    </row>
    <row r="30" spans="1:22" ht="24.95" customHeight="1">
      <c r="A30" s="199"/>
      <c r="B30" s="193" t="s">
        <v>256</v>
      </c>
      <c r="C30" s="197" t="e">
        <f>SUM(C22:C29)</f>
        <v>#REF!</v>
      </c>
      <c r="D30" s="197" t="e">
        <f t="shared" ref="D30:L30" si="5">SUM(D22:D29)</f>
        <v>#REF!</v>
      </c>
      <c r="E30" s="197" t="e">
        <f t="shared" si="5"/>
        <v>#REF!</v>
      </c>
      <c r="F30" s="197">
        <f t="shared" si="5"/>
        <v>43616885</v>
      </c>
      <c r="G30" s="197">
        <f t="shared" si="5"/>
        <v>49454567</v>
      </c>
      <c r="H30" s="198" t="e">
        <f t="shared" si="5"/>
        <v>#REF!</v>
      </c>
      <c r="I30" s="198" t="e">
        <f t="shared" si="5"/>
        <v>#REF!</v>
      </c>
      <c r="J30" s="198" t="e">
        <f t="shared" si="5"/>
        <v>#REF!</v>
      </c>
      <c r="K30" s="198" t="e">
        <f t="shared" si="5"/>
        <v>#REF!</v>
      </c>
      <c r="L30" s="198" t="e">
        <f t="shared" si="5"/>
        <v>#REF!</v>
      </c>
      <c r="M30" s="192"/>
      <c r="N30" s="192"/>
      <c r="O30" s="192"/>
      <c r="P30" s="192"/>
      <c r="Q30" s="247"/>
      <c r="R30" s="192"/>
      <c r="S30" s="192"/>
      <c r="T30" s="192"/>
      <c r="U30" s="192"/>
      <c r="V30" s="192"/>
    </row>
    <row r="31" spans="1:22" ht="24.95" customHeight="1">
      <c r="A31" s="190">
        <v>6</v>
      </c>
      <c r="B31" s="193" t="s">
        <v>257</v>
      </c>
      <c r="C31" s="194" t="e">
        <f>#REF!</f>
        <v>#REF!</v>
      </c>
      <c r="D31" s="194" t="e">
        <f>#REF!</f>
        <v>#REF!</v>
      </c>
      <c r="E31" s="194" t="e">
        <f>#REF!</f>
        <v>#REF!</v>
      </c>
      <c r="F31" s="194">
        <v>0</v>
      </c>
      <c r="G31" s="194">
        <v>0</v>
      </c>
      <c r="H31" s="192"/>
      <c r="I31" s="192"/>
      <c r="J31" s="192"/>
      <c r="K31" s="192"/>
      <c r="L31" s="192"/>
      <c r="M31" s="192"/>
      <c r="N31" s="192"/>
      <c r="O31" s="192"/>
      <c r="P31" s="192"/>
      <c r="Q31" s="247"/>
      <c r="R31" s="192"/>
      <c r="S31" s="192"/>
      <c r="T31" s="192"/>
      <c r="U31" s="192"/>
      <c r="V31" s="192"/>
    </row>
    <row r="32" spans="1:22" ht="24.95" customHeight="1">
      <c r="A32" s="199" t="s">
        <v>258</v>
      </c>
      <c r="B32" s="192" t="s">
        <v>259</v>
      </c>
      <c r="C32" s="194" t="e">
        <f>#REF!</f>
        <v>#REF!</v>
      </c>
      <c r="D32" s="194" t="e">
        <f>#REF!</f>
        <v>#REF!</v>
      </c>
      <c r="E32" s="194" t="e">
        <f>#REF!</f>
        <v>#REF!</v>
      </c>
      <c r="F32" s="194">
        <v>380981528</v>
      </c>
      <c r="G32" s="194">
        <v>456468743</v>
      </c>
      <c r="H32" s="196"/>
      <c r="I32" s="196"/>
      <c r="J32" s="196"/>
      <c r="K32" s="196"/>
      <c r="L32" s="196"/>
      <c r="M32" s="195" t="e">
        <f t="shared" ref="M32:O35" si="6">(D32-C32)/C32%</f>
        <v>#REF!</v>
      </c>
      <c r="N32" s="195" t="e">
        <f t="shared" si="6"/>
        <v>#REF!</v>
      </c>
      <c r="O32" s="195" t="e">
        <f t="shared" si="6"/>
        <v>#REF!</v>
      </c>
      <c r="P32" s="195">
        <f>(G32-F32)/F32%</f>
        <v>19.813877957883566</v>
      </c>
      <c r="Q32" s="247" t="s">
        <v>222</v>
      </c>
      <c r="R32" s="192" t="s">
        <v>260</v>
      </c>
      <c r="S32" s="192"/>
      <c r="T32" s="192"/>
      <c r="U32" s="192"/>
      <c r="V32" s="192" t="s">
        <v>261</v>
      </c>
    </row>
    <row r="33" spans="1:22" ht="54.75" customHeight="1">
      <c r="A33" s="199">
        <v>6.2</v>
      </c>
      <c r="B33" s="192" t="s">
        <v>262</v>
      </c>
      <c r="C33" s="194" t="e">
        <f>#REF!</f>
        <v>#REF!</v>
      </c>
      <c r="D33" s="194" t="e">
        <f>#REF!</f>
        <v>#REF!</v>
      </c>
      <c r="E33" s="194" t="e">
        <f>#REF!</f>
        <v>#REF!</v>
      </c>
      <c r="F33" s="194">
        <v>18785311</v>
      </c>
      <c r="G33" s="194">
        <v>15775845</v>
      </c>
      <c r="H33" s="196"/>
      <c r="I33" s="196"/>
      <c r="J33" s="196"/>
      <c r="K33" s="196"/>
      <c r="L33" s="196"/>
      <c r="M33" s="195" t="e">
        <f t="shared" si="6"/>
        <v>#REF!</v>
      </c>
      <c r="N33" s="195" t="e">
        <f t="shared" si="6"/>
        <v>#REF!</v>
      </c>
      <c r="O33" s="195" t="e">
        <f t="shared" si="6"/>
        <v>#REF!</v>
      </c>
      <c r="P33" s="195">
        <f>(G33-F33)/F33%</f>
        <v>-16.020315021667727</v>
      </c>
      <c r="Q33" s="247" t="s">
        <v>222</v>
      </c>
      <c r="R33" s="192" t="s">
        <v>263</v>
      </c>
      <c r="S33" s="192" t="s">
        <v>264</v>
      </c>
      <c r="T33" s="192" t="s">
        <v>265</v>
      </c>
      <c r="U33" s="192" t="s">
        <v>266</v>
      </c>
      <c r="V33" s="192" t="s">
        <v>267</v>
      </c>
    </row>
    <row r="34" spans="1:22" ht="24.95" customHeight="1">
      <c r="A34" s="199">
        <v>6.3</v>
      </c>
      <c r="B34" s="192" t="s">
        <v>268</v>
      </c>
      <c r="C34" s="194" t="e">
        <f>#REF!</f>
        <v>#REF!</v>
      </c>
      <c r="D34" s="194" t="e">
        <f>#REF!</f>
        <v>#REF!</v>
      </c>
      <c r="E34" s="194" t="e">
        <f>#REF!</f>
        <v>#REF!</v>
      </c>
      <c r="F34" s="194">
        <v>16046447</v>
      </c>
      <c r="G34" s="194">
        <v>38124352</v>
      </c>
      <c r="H34" s="196"/>
      <c r="I34" s="196"/>
      <c r="J34" s="196"/>
      <c r="K34" s="196"/>
      <c r="L34" s="196"/>
      <c r="M34" s="195" t="e">
        <f t="shared" si="6"/>
        <v>#REF!</v>
      </c>
      <c r="N34" s="195" t="e">
        <f t="shared" si="6"/>
        <v>#REF!</v>
      </c>
      <c r="O34" s="195" t="e">
        <f t="shared" si="6"/>
        <v>#REF!</v>
      </c>
      <c r="P34" s="195">
        <f>(G34-F34)/F34%</f>
        <v>137.58749834153318</v>
      </c>
      <c r="Q34" s="247" t="s">
        <v>218</v>
      </c>
      <c r="R34" s="192">
        <v>900185</v>
      </c>
      <c r="S34" s="192" t="s">
        <v>269</v>
      </c>
      <c r="T34" s="192" t="s">
        <v>270</v>
      </c>
      <c r="U34" s="192"/>
      <c r="V34" s="192" t="s">
        <v>270</v>
      </c>
    </row>
    <row r="35" spans="1:22" ht="24.95" customHeight="1">
      <c r="A35" s="199">
        <v>6.4</v>
      </c>
      <c r="B35" s="192" t="s">
        <v>271</v>
      </c>
      <c r="C35" s="194" t="e">
        <f>#REF!</f>
        <v>#REF!</v>
      </c>
      <c r="D35" s="194" t="e">
        <f>#REF!</f>
        <v>#REF!</v>
      </c>
      <c r="E35" s="194" t="e">
        <f>#REF!</f>
        <v>#REF!</v>
      </c>
      <c r="F35" s="194">
        <v>0</v>
      </c>
      <c r="G35" s="194">
        <v>0</v>
      </c>
      <c r="H35" s="196"/>
      <c r="I35" s="196"/>
      <c r="J35" s="196"/>
      <c r="K35" s="196"/>
      <c r="L35" s="196"/>
      <c r="M35" s="195"/>
      <c r="N35" s="195"/>
      <c r="O35" s="195" t="e">
        <f t="shared" si="6"/>
        <v>#REF!</v>
      </c>
      <c r="P35" s="195"/>
      <c r="Q35" s="247" t="s">
        <v>222</v>
      </c>
      <c r="R35" s="192">
        <v>900305</v>
      </c>
      <c r="S35" s="192"/>
      <c r="T35" s="192" t="s">
        <v>272</v>
      </c>
      <c r="U35" s="192" t="s">
        <v>272</v>
      </c>
      <c r="V35" s="192"/>
    </row>
    <row r="36" spans="1:22" ht="24.95" customHeight="1">
      <c r="A36" s="199">
        <v>6.5</v>
      </c>
      <c r="B36" s="192" t="s">
        <v>273</v>
      </c>
      <c r="C36" s="194" t="e">
        <f>#REF!</f>
        <v>#REF!</v>
      </c>
      <c r="D36" s="194" t="e">
        <f>#REF!</f>
        <v>#REF!</v>
      </c>
      <c r="E36" s="194" t="e">
        <f>#REF!</f>
        <v>#REF!</v>
      </c>
      <c r="F36" s="194">
        <v>0</v>
      </c>
      <c r="G36" s="194">
        <v>0</v>
      </c>
      <c r="H36" s="194"/>
      <c r="I36" s="194"/>
      <c r="J36" s="194"/>
      <c r="K36" s="194"/>
      <c r="L36" s="194"/>
      <c r="M36" s="192"/>
      <c r="N36" s="192"/>
      <c r="O36" s="192"/>
      <c r="P36" s="192"/>
      <c r="Q36" s="247"/>
      <c r="R36" s="192"/>
      <c r="S36" s="192"/>
      <c r="T36" s="192"/>
      <c r="U36" s="192"/>
      <c r="V36" s="192"/>
    </row>
    <row r="37" spans="1:22" ht="24.95" customHeight="1">
      <c r="A37" s="199">
        <v>6.6</v>
      </c>
      <c r="B37" s="192" t="s">
        <v>274</v>
      </c>
      <c r="C37" s="194" t="e">
        <f>#REF!</f>
        <v>#REF!</v>
      </c>
      <c r="D37" s="194" t="e">
        <f>#REF!</f>
        <v>#REF!</v>
      </c>
      <c r="E37" s="194" t="e">
        <f>#REF!</f>
        <v>#REF!</v>
      </c>
      <c r="F37" s="194">
        <v>13683393</v>
      </c>
      <c r="G37" s="194">
        <v>16368096</v>
      </c>
      <c r="H37" s="196"/>
      <c r="I37" s="196"/>
      <c r="J37" s="196"/>
      <c r="K37" s="196"/>
      <c r="L37" s="196"/>
      <c r="M37" s="195" t="e">
        <f t="shared" ref="M37:O37" si="7">(D37-C37)/C37%</f>
        <v>#REF!</v>
      </c>
      <c r="N37" s="195" t="e">
        <f t="shared" si="7"/>
        <v>#REF!</v>
      </c>
      <c r="O37" s="195" t="e">
        <f t="shared" si="7"/>
        <v>#REF!</v>
      </c>
      <c r="P37" s="195">
        <f>(G37-F37)/F37%</f>
        <v>19.620155614912179</v>
      </c>
      <c r="Q37" s="247" t="s">
        <v>218</v>
      </c>
      <c r="R37" s="192" t="s">
        <v>275</v>
      </c>
      <c r="S37" s="192" t="s">
        <v>276</v>
      </c>
      <c r="T37" s="192" t="s">
        <v>277</v>
      </c>
      <c r="U37" s="192"/>
      <c r="V37" s="192" t="s">
        <v>277</v>
      </c>
    </row>
    <row r="38" spans="1:22" ht="24.95" customHeight="1">
      <c r="A38" s="199"/>
      <c r="B38" s="193" t="s">
        <v>278</v>
      </c>
      <c r="C38" s="197" t="e">
        <f>SUM(C32:C37)</f>
        <v>#REF!</v>
      </c>
      <c r="D38" s="197" t="e">
        <f t="shared" ref="D38:G38" si="8">SUM(D32:D37)</f>
        <v>#REF!</v>
      </c>
      <c r="E38" s="197" t="e">
        <f t="shared" si="8"/>
        <v>#REF!</v>
      </c>
      <c r="F38" s="197">
        <f t="shared" si="8"/>
        <v>429496679</v>
      </c>
      <c r="G38" s="197">
        <f t="shared" si="8"/>
        <v>526737036</v>
      </c>
      <c r="H38" s="197">
        <f t="shared" ref="H38:L38" si="9">SUM(H31:H37)</f>
        <v>0</v>
      </c>
      <c r="I38" s="197">
        <f t="shared" si="9"/>
        <v>0</v>
      </c>
      <c r="J38" s="197">
        <f t="shared" si="9"/>
        <v>0</v>
      </c>
      <c r="K38" s="197">
        <f t="shared" si="9"/>
        <v>0</v>
      </c>
      <c r="L38" s="197">
        <f t="shared" si="9"/>
        <v>0</v>
      </c>
      <c r="M38" s="192"/>
      <c r="N38" s="192"/>
      <c r="O38" s="192"/>
      <c r="P38" s="192"/>
      <c r="Q38" s="247"/>
      <c r="R38" s="192"/>
      <c r="S38" s="192"/>
      <c r="T38" s="192"/>
      <c r="U38" s="192"/>
      <c r="V38" s="192"/>
    </row>
    <row r="39" spans="1:22" s="200" customFormat="1" ht="24.95" customHeight="1">
      <c r="A39" s="199">
        <v>7</v>
      </c>
      <c r="B39" s="192" t="s">
        <v>279</v>
      </c>
      <c r="C39" s="194" t="e">
        <f>#REF!</f>
        <v>#REF!</v>
      </c>
      <c r="D39" s="194" t="e">
        <f>#REF!</f>
        <v>#REF!</v>
      </c>
      <c r="E39" s="194" t="e">
        <f>#REF!</f>
        <v>#REF!</v>
      </c>
      <c r="F39" s="194">
        <v>10407</v>
      </c>
      <c r="G39" s="194">
        <v>21266</v>
      </c>
      <c r="H39" s="194"/>
      <c r="I39" s="194"/>
      <c r="J39" s="194"/>
      <c r="K39" s="194"/>
      <c r="L39" s="194"/>
      <c r="M39" s="195" t="e">
        <f t="shared" ref="M39:O39" si="10">(D39-C39)/C39%</f>
        <v>#REF!</v>
      </c>
      <c r="N39" s="195" t="e">
        <f t="shared" si="10"/>
        <v>#REF!</v>
      </c>
      <c r="O39" s="195" t="e">
        <f t="shared" si="10"/>
        <v>#REF!</v>
      </c>
      <c r="P39" s="195">
        <f>(G39-F39)/F39%</f>
        <v>104.34323051792063</v>
      </c>
      <c r="Q39" s="247" t="s">
        <v>280</v>
      </c>
      <c r="R39" s="192" t="s">
        <v>281</v>
      </c>
      <c r="S39" s="192" t="s">
        <v>282</v>
      </c>
      <c r="T39" s="192" t="s">
        <v>283</v>
      </c>
      <c r="U39" s="192" t="s">
        <v>283</v>
      </c>
      <c r="V39" s="192" t="s">
        <v>283</v>
      </c>
    </row>
    <row r="40" spans="1:22" ht="24.95" customHeight="1">
      <c r="A40" s="199"/>
      <c r="B40" s="192"/>
      <c r="C40" s="194" t="e">
        <f>#REF!</f>
        <v>#REF!</v>
      </c>
      <c r="D40" s="194" t="e">
        <f>#REF!</f>
        <v>#REF!</v>
      </c>
      <c r="E40" s="194" t="e">
        <f>#REF!</f>
        <v>#REF!</v>
      </c>
      <c r="F40" s="248" t="s">
        <v>301</v>
      </c>
      <c r="G40" s="248" t="s">
        <v>301</v>
      </c>
      <c r="H40" s="194"/>
      <c r="I40" s="194"/>
      <c r="J40" s="194"/>
      <c r="K40" s="194"/>
      <c r="L40" s="194"/>
      <c r="M40" s="192"/>
      <c r="N40" s="192"/>
      <c r="O40" s="192"/>
      <c r="P40" s="192"/>
      <c r="Q40" s="247"/>
      <c r="R40" s="192"/>
      <c r="S40" s="192"/>
      <c r="T40" s="192"/>
      <c r="U40" s="192"/>
      <c r="V40" s="192"/>
    </row>
    <row r="41" spans="1:22" ht="24.95" customHeight="1">
      <c r="A41" s="199"/>
      <c r="B41" s="192"/>
      <c r="C41" s="194" t="e">
        <f>#REF!</f>
        <v>#REF!</v>
      </c>
      <c r="D41" s="194" t="e">
        <f>#REF!</f>
        <v>#REF!</v>
      </c>
      <c r="E41" s="194" t="e">
        <f>#REF!</f>
        <v>#REF!</v>
      </c>
      <c r="F41" s="248" t="s">
        <v>301</v>
      </c>
      <c r="G41" s="248" t="s">
        <v>301</v>
      </c>
      <c r="H41" s="194"/>
      <c r="I41" s="194"/>
      <c r="J41" s="194"/>
      <c r="K41" s="194"/>
      <c r="L41" s="194"/>
      <c r="M41" s="192"/>
      <c r="N41" s="192"/>
      <c r="O41" s="192"/>
      <c r="P41" s="192"/>
      <c r="Q41" s="247"/>
      <c r="R41" s="192"/>
      <c r="S41" s="192"/>
      <c r="T41" s="192"/>
      <c r="U41" s="192"/>
      <c r="V41" s="192"/>
    </row>
    <row r="42" spans="1:22" ht="24.95" customHeight="1">
      <c r="A42" s="199">
        <v>9.1</v>
      </c>
      <c r="B42" s="192" t="s">
        <v>284</v>
      </c>
      <c r="C42" s="194" t="e">
        <f>#REF!</f>
        <v>#REF!</v>
      </c>
      <c r="D42" s="194" t="e">
        <f>#REF!</f>
        <v>#REF!</v>
      </c>
      <c r="E42" s="194" t="e">
        <f>#REF!</f>
        <v>#REF!</v>
      </c>
      <c r="F42" s="194">
        <v>111858810</v>
      </c>
      <c r="G42" s="194">
        <v>303572342</v>
      </c>
      <c r="H42" s="194"/>
      <c r="I42" s="194"/>
      <c r="J42" s="194"/>
      <c r="K42" s="194"/>
      <c r="L42" s="194"/>
      <c r="M42" s="192"/>
      <c r="N42" s="192"/>
      <c r="O42" s="192"/>
      <c r="P42" s="192"/>
      <c r="Q42" s="247"/>
      <c r="R42" s="192"/>
      <c r="S42" s="192"/>
      <c r="T42" s="192"/>
      <c r="U42" s="192"/>
      <c r="V42" s="192"/>
    </row>
    <row r="43" spans="1:22" ht="24.95" customHeight="1">
      <c r="A43" s="199"/>
      <c r="B43" s="192"/>
      <c r="C43" s="194" t="e">
        <f>#REF!</f>
        <v>#REF!</v>
      </c>
      <c r="D43" s="194" t="e">
        <f>#REF!</f>
        <v>#REF!</v>
      </c>
      <c r="E43" s="194" t="e">
        <f>#REF!</f>
        <v>#REF!</v>
      </c>
      <c r="F43" s="248" t="s">
        <v>301</v>
      </c>
      <c r="G43" s="248" t="s">
        <v>301</v>
      </c>
      <c r="H43" s="194"/>
      <c r="I43" s="194"/>
      <c r="J43" s="194"/>
      <c r="K43" s="194"/>
      <c r="L43" s="194"/>
      <c r="M43" s="192"/>
      <c r="N43" s="192"/>
      <c r="O43" s="192"/>
      <c r="P43" s="192"/>
      <c r="Q43" s="247"/>
      <c r="R43" s="192"/>
      <c r="S43" s="192"/>
      <c r="T43" s="192"/>
      <c r="U43" s="192"/>
      <c r="V43" s="192"/>
    </row>
    <row r="44" spans="1:22" ht="24.95" customHeight="1">
      <c r="A44" s="199">
        <v>10</v>
      </c>
      <c r="B44" s="193" t="s">
        <v>285</v>
      </c>
      <c r="C44" s="194" t="e">
        <f>#REF!</f>
        <v>#REF!</v>
      </c>
      <c r="D44" s="194" t="e">
        <f>#REF!</f>
        <v>#REF!</v>
      </c>
      <c r="E44" s="194" t="e">
        <f>#REF!</f>
        <v>#REF!</v>
      </c>
      <c r="F44" s="194">
        <v>29779783</v>
      </c>
      <c r="G44" s="194">
        <v>38621999</v>
      </c>
      <c r="H44" s="194"/>
      <c r="I44" s="194"/>
      <c r="J44" s="194"/>
      <c r="K44" s="194"/>
      <c r="L44" s="194"/>
      <c r="M44" s="195" t="e">
        <f t="shared" ref="M44:O44" si="11">(D44-C44)/C44%</f>
        <v>#REF!</v>
      </c>
      <c r="N44" s="195" t="e">
        <f t="shared" si="11"/>
        <v>#REF!</v>
      </c>
      <c r="O44" s="195" t="e">
        <f t="shared" si="11"/>
        <v>#REF!</v>
      </c>
      <c r="P44" s="195">
        <f>(G44-F44)/F44%</f>
        <v>29.692009508598499</v>
      </c>
      <c r="Q44" s="247" t="s">
        <v>218</v>
      </c>
      <c r="R44" s="192" t="s">
        <v>286</v>
      </c>
      <c r="S44" s="192"/>
      <c r="T44" s="192"/>
      <c r="U44" s="192"/>
      <c r="V44" s="192"/>
    </row>
    <row r="45" spans="1:22" ht="24.95" customHeight="1">
      <c r="A45" s="199">
        <v>11</v>
      </c>
      <c r="B45" s="193" t="s">
        <v>287</v>
      </c>
      <c r="C45" s="197" t="e">
        <f>C44+C42+C39+C38+C30+C19+C18+C16+C11</f>
        <v>#REF!</v>
      </c>
      <c r="D45" s="197" t="e">
        <f>D44+D42+D39+D38+D30+D19+D18+D16+D11</f>
        <v>#REF!</v>
      </c>
      <c r="E45" s="197" t="e">
        <f>E44+E42+E39+E38+E30+E19+E18+E16+E11</f>
        <v>#REF!</v>
      </c>
      <c r="F45" s="197">
        <f>F44+F42+F39+F38+F30+F19+F18+F16+F11</f>
        <v>898929024</v>
      </c>
      <c r="G45" s="197">
        <f>G44+G42+G39+G38+G30+G19+G18+G16+G11</f>
        <v>1189092853</v>
      </c>
      <c r="H45" s="197" t="e">
        <f>+H11+H16+H18+H19+H30+H38+H39+H40+H42+H44+H43</f>
        <v>#REF!</v>
      </c>
      <c r="I45" s="197" t="e">
        <f>+I11+I16+I18+I19+I30+I38+I39+I40+I42+I44+I43</f>
        <v>#REF!</v>
      </c>
      <c r="J45" s="197" t="e">
        <f>+J11+J16+J18+J19+J30+J38+J39+J40+J42+J44+J43</f>
        <v>#REF!</v>
      </c>
      <c r="K45" s="197" t="e">
        <f>+K11+K16+K18+K19+K30+K38+K39+K40+K42+K44+K43</f>
        <v>#REF!</v>
      </c>
      <c r="L45" s="197" t="e">
        <f>+L11+L16+L18+L19+L30+L38+L39+L40+L42+L44+L43</f>
        <v>#REF!</v>
      </c>
      <c r="M45" s="192"/>
      <c r="N45" s="192"/>
      <c r="O45" s="192"/>
      <c r="P45" s="192"/>
      <c r="Q45" s="247"/>
      <c r="R45" s="192"/>
      <c r="S45" s="192"/>
      <c r="T45" s="192"/>
      <c r="U45" s="192"/>
      <c r="V45" s="192"/>
    </row>
    <row r="46" spans="1:22" ht="76.5">
      <c r="A46" s="199">
        <v>12</v>
      </c>
      <c r="B46" s="193" t="s">
        <v>288</v>
      </c>
      <c r="C46" s="194" t="e">
        <f>#REF!</f>
        <v>#REF!</v>
      </c>
      <c r="D46" s="194" t="e">
        <f>#REF!</f>
        <v>#REF!</v>
      </c>
      <c r="E46" s="194" t="e">
        <f>#REF!</f>
        <v>#REF!</v>
      </c>
      <c r="F46" s="194">
        <v>17380539</v>
      </c>
      <c r="G46" s="194">
        <v>10453660</v>
      </c>
      <c r="H46" s="197">
        <f>[1]Annexure_Final!Z1537+[1]Annexure_Final!Z1513</f>
        <v>3924611</v>
      </c>
      <c r="I46" s="197">
        <f>[1]Annexure_Final!AA1537+[1]Annexure_Final!AA1513</f>
        <v>2482346</v>
      </c>
      <c r="J46" s="197">
        <f>[1]Annexure_Final!AB1537+[1]Annexure_Final!AB1513</f>
        <v>3202229</v>
      </c>
      <c r="K46" s="197">
        <f>[1]Annexure_Final!AC1537+[1]Annexure_Final!AC1513</f>
        <v>1586839</v>
      </c>
      <c r="L46" s="197">
        <f>[1]Annexure_Final!AD1537+[1]Annexure_Final!AD1513</f>
        <v>26786964</v>
      </c>
      <c r="M46" s="195" t="e">
        <f t="shared" ref="M46:O46" si="12">(D46-C46)/C46%</f>
        <v>#REF!</v>
      </c>
      <c r="N46" s="195" t="e">
        <f t="shared" si="12"/>
        <v>#REF!</v>
      </c>
      <c r="O46" s="195" t="e">
        <f t="shared" si="12"/>
        <v>#REF!</v>
      </c>
      <c r="P46" s="195">
        <f>(G46-F46)/F46%</f>
        <v>-39.854224313756895</v>
      </c>
      <c r="Q46" s="247" t="s">
        <v>218</v>
      </c>
      <c r="R46" s="192" t="s">
        <v>289</v>
      </c>
      <c r="S46" s="192" t="s">
        <v>290</v>
      </c>
      <c r="T46" s="192" t="s">
        <v>291</v>
      </c>
      <c r="U46" s="192" t="s">
        <v>292</v>
      </c>
      <c r="V46" s="192" t="s">
        <v>293</v>
      </c>
    </row>
    <row r="47" spans="1:22" ht="24.95" customHeight="1">
      <c r="A47" s="199">
        <v>13</v>
      </c>
      <c r="B47" s="193" t="s">
        <v>294</v>
      </c>
      <c r="C47" s="197" t="e">
        <f>C45-C46</f>
        <v>#REF!</v>
      </c>
      <c r="D47" s="197" t="e">
        <f t="shared" ref="D47:G47" si="13">D45-D46</f>
        <v>#REF!</v>
      </c>
      <c r="E47" s="197" t="e">
        <f t="shared" si="13"/>
        <v>#REF!</v>
      </c>
      <c r="F47" s="197">
        <f t="shared" si="13"/>
        <v>881548485</v>
      </c>
      <c r="G47" s="197">
        <f t="shared" si="13"/>
        <v>1178639193</v>
      </c>
      <c r="H47" s="193" t="e">
        <f t="shared" ref="H47:L47" si="14">+H45-H46</f>
        <v>#REF!</v>
      </c>
      <c r="I47" s="193" t="e">
        <f t="shared" si="14"/>
        <v>#REF!</v>
      </c>
      <c r="J47" s="193" t="e">
        <f t="shared" si="14"/>
        <v>#REF!</v>
      </c>
      <c r="K47" s="193" t="e">
        <f t="shared" si="14"/>
        <v>#REF!</v>
      </c>
      <c r="L47" s="193" t="e">
        <f t="shared" si="14"/>
        <v>#REF!</v>
      </c>
      <c r="M47" s="192"/>
      <c r="N47" s="192"/>
      <c r="O47" s="192"/>
      <c r="P47" s="192"/>
      <c r="Q47" s="247"/>
      <c r="R47" s="192"/>
      <c r="S47" s="192"/>
      <c r="T47" s="192"/>
      <c r="U47" s="192"/>
      <c r="V47" s="192"/>
    </row>
    <row r="48" spans="1:22" ht="43.5" customHeight="1">
      <c r="A48" s="199">
        <v>14</v>
      </c>
      <c r="B48" s="192" t="s">
        <v>295</v>
      </c>
      <c r="C48" s="194">
        <v>0</v>
      </c>
      <c r="D48" s="194">
        <v>0</v>
      </c>
      <c r="E48" s="194">
        <v>0</v>
      </c>
      <c r="F48" s="194">
        <v>0</v>
      </c>
      <c r="G48" s="194">
        <v>0</v>
      </c>
      <c r="H48" s="192"/>
      <c r="I48" s="192"/>
      <c r="J48" s="192"/>
      <c r="K48" s="192"/>
      <c r="L48" s="192"/>
      <c r="M48" s="192"/>
      <c r="N48" s="192"/>
      <c r="O48" s="192"/>
      <c r="P48" s="192"/>
      <c r="Q48" s="192"/>
      <c r="R48" s="192"/>
      <c r="S48" s="192"/>
      <c r="T48" s="192"/>
      <c r="U48" s="192"/>
      <c r="V48" s="192"/>
    </row>
  </sheetData>
  <mergeCells count="6">
    <mergeCell ref="B2:V2"/>
    <mergeCell ref="B3:V3"/>
    <mergeCell ref="B5:V5"/>
    <mergeCell ref="M6:P6"/>
    <mergeCell ref="S6:V6"/>
    <mergeCell ref="P8:S8"/>
  </mergeCells>
  <printOptions horizontalCentered="1"/>
  <pageMargins left="0.35433070866141736" right="0.31" top="0.49" bottom="0.55118110236220474" header="0.42" footer="0.51181102362204722"/>
  <pageSetup paperSize="9" scale="75" fitToHeight="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Annexure-III 1 to 3</vt:lpstr>
      <vt:lpstr>Annexure-IV</vt:lpstr>
      <vt:lpstr>Annexure-XIX (CH-II)</vt:lpstr>
      <vt:lpstr>CHAMERA-II 12-13 vs 13-14</vt:lpstr>
      <vt:lpstr>CHAMERA-II 13-14 vs 14-15</vt:lpstr>
      <vt:lpstr>CHAMERA-II 14-15 vs 15-16</vt:lpstr>
      <vt:lpstr>CHAMERA-II 15-16 vs 16-17</vt:lpstr>
      <vt:lpstr>'Annexure-IV'!Print_Area</vt:lpstr>
      <vt:lpstr>'Annexure-XIX (CH-II)'!Print_Area</vt:lpstr>
      <vt:lpstr>'CHAMERA-II 12-13 vs 13-14'!Print_Area</vt:lpstr>
      <vt:lpstr>'CHAMERA-II 13-14 vs 14-15'!Print_Area</vt:lpstr>
      <vt:lpstr>'CHAMERA-II 14-15 vs 15-16'!Print_Area</vt:lpstr>
      <vt:lpstr>'CHAMERA-II 15-16 vs 16-17'!Print_Area</vt:lpstr>
      <vt:lpstr>'CHAMERA-II 12-13 vs 13-14'!Print_Titles</vt:lpstr>
      <vt:lpstr>'CHAMERA-II 13-14 vs 14-15'!Print_Titles</vt:lpstr>
      <vt:lpstr>'CHAMERA-II 14-15 vs 15-16'!Print_Titles</vt:lpstr>
      <vt:lpstr>'CHAMERA-II 15-16 vs 16-17'!Print_Titles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2018-01-25T06:13:50Z</cp:lastPrinted>
  <dcterms:created xsi:type="dcterms:W3CDTF">2017-11-17T07:25:10Z</dcterms:created>
  <dcterms:modified xsi:type="dcterms:W3CDTF">2018-01-29T09:16:22Z</dcterms:modified>
</cp:coreProperties>
</file>